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jpeg" ContentType="image/jpe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0" yWindow="-20" windowWidth="7680" windowHeight="7000" tabRatio="779"/>
  </bookViews>
  <sheets>
    <sheet name="Introduction" sheetId="5" r:id="rId1"/>
    <sheet name="Non-financial comparison" sheetId="4" r:id="rId2"/>
    <sheet name="Financial comparison" sheetId="1" r:id="rId3"/>
    <sheet name="ABC detail" sheetId="2" r:id="rId4"/>
    <sheet name="XYZ detail" sheetId="3" r:id="rId5"/>
  </sheets>
  <definedNames>
    <definedName name="_xlnm.Print_Area" localSheetId="1">'Non-financial comparison'!$A$1:$K$57</definedName>
    <definedName name="_xlnm.Print_Titles" localSheetId="3">'ABC detail'!$A:$A</definedName>
    <definedName name="_xlnm.Print_Titles" localSheetId="1">'Non-financial comparison'!$1:$7</definedName>
    <definedName name="_xlnm.Print_Titles" localSheetId="4">'XYZ detail'!$A:$A</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U5" i="2"/>
  <c r="U19"/>
  <c r="T5"/>
  <c r="T6"/>
  <c r="S5"/>
  <c r="S23"/>
  <c r="S58"/>
  <c r="S31"/>
  <c r="S27"/>
  <c r="S19"/>
  <c r="S11"/>
  <c r="S7"/>
  <c r="R5"/>
  <c r="R34"/>
  <c r="R33"/>
  <c r="R31"/>
  <c r="R29"/>
  <c r="R28"/>
  <c r="R27"/>
  <c r="R25"/>
  <c r="R24"/>
  <c r="R23"/>
  <c r="R21"/>
  <c r="R20"/>
  <c r="R19"/>
  <c r="R17"/>
  <c r="R16"/>
  <c r="R15"/>
  <c r="R13"/>
  <c r="R12"/>
  <c r="R11"/>
  <c r="R9"/>
  <c r="R8"/>
  <c r="R7"/>
  <c r="Q5"/>
  <c r="Q7"/>
  <c r="Q42"/>
  <c r="B5"/>
  <c r="B34"/>
  <c r="B33"/>
  <c r="B31"/>
  <c r="D31"/>
  <c r="O31"/>
  <c r="B30"/>
  <c r="D30"/>
  <c r="B29"/>
  <c r="B27"/>
  <c r="B26"/>
  <c r="B25"/>
  <c r="B23"/>
  <c r="D23"/>
  <c r="B22"/>
  <c r="D22"/>
  <c r="B21"/>
  <c r="D21"/>
  <c r="B19"/>
  <c r="D19"/>
  <c r="B18"/>
  <c r="B17"/>
  <c r="B15"/>
  <c r="B14"/>
  <c r="D14"/>
  <c r="N14"/>
  <c r="B13"/>
  <c r="D13"/>
  <c r="O13"/>
  <c r="B11"/>
  <c r="B10"/>
  <c r="D10"/>
  <c r="N10"/>
  <c r="B9"/>
  <c r="D9"/>
  <c r="B7"/>
  <c r="B6"/>
  <c r="D5"/>
  <c r="O5"/>
  <c r="N31"/>
  <c r="N30"/>
  <c r="N19"/>
  <c r="M5"/>
  <c r="M29"/>
  <c r="M64"/>
  <c r="M21"/>
  <c r="M56"/>
  <c r="M14"/>
  <c r="M7"/>
  <c r="M42"/>
  <c r="L5"/>
  <c r="L33"/>
  <c r="L29"/>
  <c r="L28"/>
  <c r="L23"/>
  <c r="L21"/>
  <c r="L17"/>
  <c r="L16"/>
  <c r="L13"/>
  <c r="L11"/>
  <c r="L8"/>
  <c r="L7"/>
  <c r="K5"/>
  <c r="K33"/>
  <c r="K31"/>
  <c r="K30"/>
  <c r="K27"/>
  <c r="K26"/>
  <c r="K25"/>
  <c r="K22"/>
  <c r="K21"/>
  <c r="K19"/>
  <c r="K17"/>
  <c r="K15"/>
  <c r="K14"/>
  <c r="K11"/>
  <c r="K10"/>
  <c r="K9"/>
  <c r="K6"/>
  <c r="J34"/>
  <c r="J33"/>
  <c r="J68"/>
  <c r="J32"/>
  <c r="J31"/>
  <c r="J66"/>
  <c r="J30"/>
  <c r="J65"/>
  <c r="J29"/>
  <c r="J64"/>
  <c r="J28"/>
  <c r="J27"/>
  <c r="J62"/>
  <c r="J26"/>
  <c r="J61"/>
  <c r="J25"/>
  <c r="J24"/>
  <c r="J59"/>
  <c r="J23"/>
  <c r="J58"/>
  <c r="J22"/>
  <c r="J21"/>
  <c r="J56"/>
  <c r="J20"/>
  <c r="J19"/>
  <c r="J54"/>
  <c r="J18"/>
  <c r="J53"/>
  <c r="J17"/>
  <c r="J52"/>
  <c r="J16"/>
  <c r="J15"/>
  <c r="J50"/>
  <c r="J14"/>
  <c r="J13"/>
  <c r="J48"/>
  <c r="J12"/>
  <c r="J11"/>
  <c r="J46"/>
  <c r="J10"/>
  <c r="J45"/>
  <c r="J9"/>
  <c r="J44"/>
  <c r="J8"/>
  <c r="J7"/>
  <c r="J42"/>
  <c r="J6"/>
  <c r="J5"/>
  <c r="J40"/>
  <c r="I34"/>
  <c r="I33"/>
  <c r="I32"/>
  <c r="I67"/>
  <c r="I31"/>
  <c r="I66"/>
  <c r="I30"/>
  <c r="I65"/>
  <c r="I29"/>
  <c r="I28"/>
  <c r="I63"/>
  <c r="I27"/>
  <c r="I62"/>
  <c r="I26"/>
  <c r="I61"/>
  <c r="I25"/>
  <c r="I60"/>
  <c r="I24"/>
  <c r="I23"/>
  <c r="I58"/>
  <c r="I22"/>
  <c r="I57"/>
  <c r="I21"/>
  <c r="I20"/>
  <c r="I55"/>
  <c r="I19"/>
  <c r="I54"/>
  <c r="I18"/>
  <c r="I53"/>
  <c r="I17"/>
  <c r="I52"/>
  <c r="I16"/>
  <c r="I15"/>
  <c r="I14"/>
  <c r="I13"/>
  <c r="I12"/>
  <c r="I47"/>
  <c r="I11"/>
  <c r="I46"/>
  <c r="I10"/>
  <c r="I9"/>
  <c r="I44"/>
  <c r="I8"/>
  <c r="I7"/>
  <c r="I6"/>
  <c r="I5"/>
  <c r="I40"/>
  <c r="H5"/>
  <c r="H34"/>
  <c r="H69"/>
  <c r="H30"/>
  <c r="H28"/>
  <c r="H23"/>
  <c r="H20"/>
  <c r="H15"/>
  <c r="H14"/>
  <c r="H8"/>
  <c r="H7"/>
  <c r="G5"/>
  <c r="G34"/>
  <c r="G33"/>
  <c r="G32"/>
  <c r="G31"/>
  <c r="G30"/>
  <c r="G29"/>
  <c r="G28"/>
  <c r="G27"/>
  <c r="G26"/>
  <c r="G25"/>
  <c r="G24"/>
  <c r="G23"/>
  <c r="G22"/>
  <c r="G21"/>
  <c r="G20"/>
  <c r="G19"/>
  <c r="G18"/>
  <c r="G17"/>
  <c r="G16"/>
  <c r="G15"/>
  <c r="G14"/>
  <c r="G13"/>
  <c r="G12"/>
  <c r="G11"/>
  <c r="G10"/>
  <c r="G9"/>
  <c r="G8"/>
  <c r="G7"/>
  <c r="G6"/>
  <c r="J69"/>
  <c r="I69"/>
  <c r="I68"/>
  <c r="J67"/>
  <c r="I64"/>
  <c r="J63"/>
  <c r="J60"/>
  <c r="I59"/>
  <c r="J57"/>
  <c r="I56"/>
  <c r="J55"/>
  <c r="J51"/>
  <c r="I51"/>
  <c r="I50"/>
  <c r="J49"/>
  <c r="I48"/>
  <c r="J47"/>
  <c r="I45"/>
  <c r="J43"/>
  <c r="I43"/>
  <c r="I42"/>
  <c r="J41"/>
  <c r="I41"/>
  <c r="M49"/>
  <c r="B37"/>
  <c r="B2"/>
  <c r="B40"/>
  <c r="C5"/>
  <c r="C40"/>
  <c r="D40"/>
  <c r="E5"/>
  <c r="F5"/>
  <c r="F40"/>
  <c r="G40"/>
  <c r="H40"/>
  <c r="K40"/>
  <c r="L40"/>
  <c r="O40"/>
  <c r="R40"/>
  <c r="S40"/>
  <c r="U40"/>
  <c r="G41"/>
  <c r="K41"/>
  <c r="B42"/>
  <c r="E7"/>
  <c r="E42"/>
  <c r="F7"/>
  <c r="F42"/>
  <c r="G42"/>
  <c r="H42"/>
  <c r="L42"/>
  <c r="R42"/>
  <c r="S42"/>
  <c r="G43"/>
  <c r="H43"/>
  <c r="L43"/>
  <c r="R43"/>
  <c r="B44"/>
  <c r="D44"/>
  <c r="E9"/>
  <c r="E44"/>
  <c r="F9"/>
  <c r="F44"/>
  <c r="G44"/>
  <c r="K44"/>
  <c r="R44"/>
  <c r="B45"/>
  <c r="D45"/>
  <c r="E10"/>
  <c r="E45"/>
  <c r="F10"/>
  <c r="F45"/>
  <c r="G45"/>
  <c r="K45"/>
  <c r="N45"/>
  <c r="B46"/>
  <c r="E11"/>
  <c r="E46"/>
  <c r="F11"/>
  <c r="F46"/>
  <c r="G46"/>
  <c r="K46"/>
  <c r="L46"/>
  <c r="R46"/>
  <c r="S46"/>
  <c r="G47"/>
  <c r="R47"/>
  <c r="B48"/>
  <c r="D48"/>
  <c r="E13"/>
  <c r="E48"/>
  <c r="F13"/>
  <c r="F48"/>
  <c r="G48"/>
  <c r="L48"/>
  <c r="O48"/>
  <c r="R48"/>
  <c r="B49"/>
  <c r="D49"/>
  <c r="E14"/>
  <c r="E49"/>
  <c r="F14"/>
  <c r="F49"/>
  <c r="G49"/>
  <c r="H49"/>
  <c r="K49"/>
  <c r="N49"/>
  <c r="G50"/>
  <c r="H50"/>
  <c r="K50"/>
  <c r="R50"/>
  <c r="G51"/>
  <c r="L51"/>
  <c r="R51"/>
  <c r="B52"/>
  <c r="E17"/>
  <c r="E52"/>
  <c r="F17"/>
  <c r="F52"/>
  <c r="G52"/>
  <c r="K52"/>
  <c r="L52"/>
  <c r="R52"/>
  <c r="B53"/>
  <c r="E18"/>
  <c r="E53"/>
  <c r="F18"/>
  <c r="F53"/>
  <c r="G53"/>
  <c r="B54"/>
  <c r="D54"/>
  <c r="E19"/>
  <c r="E54"/>
  <c r="F19"/>
  <c r="F54"/>
  <c r="G54"/>
  <c r="K54"/>
  <c r="N54"/>
  <c r="R54"/>
  <c r="S54"/>
  <c r="U54"/>
  <c r="G55"/>
  <c r="H55"/>
  <c r="R55"/>
  <c r="B56"/>
  <c r="E21"/>
  <c r="E56"/>
  <c r="F21"/>
  <c r="F56"/>
  <c r="G56"/>
  <c r="K56"/>
  <c r="L56"/>
  <c r="R56"/>
  <c r="B57"/>
  <c r="D57"/>
  <c r="E22"/>
  <c r="E57"/>
  <c r="F22"/>
  <c r="F57"/>
  <c r="G57"/>
  <c r="K57"/>
  <c r="B58"/>
  <c r="D58"/>
  <c r="E23"/>
  <c r="E58"/>
  <c r="F23"/>
  <c r="F58"/>
  <c r="G58"/>
  <c r="H58"/>
  <c r="L58"/>
  <c r="R58"/>
  <c r="G59"/>
  <c r="R59"/>
  <c r="B60"/>
  <c r="E25"/>
  <c r="E60"/>
  <c r="F25"/>
  <c r="F60"/>
  <c r="G60"/>
  <c r="K60"/>
  <c r="R60"/>
  <c r="B61"/>
  <c r="E26"/>
  <c r="E61"/>
  <c r="F26"/>
  <c r="F61"/>
  <c r="G61"/>
  <c r="K61"/>
  <c r="B62"/>
  <c r="E27"/>
  <c r="E62"/>
  <c r="F27"/>
  <c r="F62"/>
  <c r="G62"/>
  <c r="K62"/>
  <c r="R62"/>
  <c r="S62"/>
  <c r="G63"/>
  <c r="H63"/>
  <c r="L63"/>
  <c r="R63"/>
  <c r="G64"/>
  <c r="L64"/>
  <c r="R64"/>
  <c r="B65"/>
  <c r="D65"/>
  <c r="E30"/>
  <c r="E65"/>
  <c r="F30"/>
  <c r="F65"/>
  <c r="G65"/>
  <c r="H65"/>
  <c r="K65"/>
  <c r="N65"/>
  <c r="B66"/>
  <c r="D66"/>
  <c r="E31"/>
  <c r="E66"/>
  <c r="F31"/>
  <c r="F66"/>
  <c r="G66"/>
  <c r="K66"/>
  <c r="N66"/>
  <c r="O66"/>
  <c r="R66"/>
  <c r="S66"/>
  <c r="G67"/>
  <c r="B68"/>
  <c r="E33"/>
  <c r="E68"/>
  <c r="F33"/>
  <c r="F68"/>
  <c r="G68"/>
  <c r="K68"/>
  <c r="L68"/>
  <c r="R68"/>
  <c r="B69"/>
  <c r="E34"/>
  <c r="E69"/>
  <c r="F34"/>
  <c r="F69"/>
  <c r="G69"/>
  <c r="R69"/>
  <c r="E40"/>
  <c r="M32"/>
  <c r="M67"/>
  <c r="M28"/>
  <c r="M63"/>
  <c r="M24"/>
  <c r="M59"/>
  <c r="M20"/>
  <c r="M55"/>
  <c r="M16"/>
  <c r="M51"/>
  <c r="M12"/>
  <c r="M47"/>
  <c r="M8"/>
  <c r="M43"/>
  <c r="M33"/>
  <c r="M68"/>
  <c r="M27"/>
  <c r="M62"/>
  <c r="M22"/>
  <c r="M57"/>
  <c r="M17"/>
  <c r="M52"/>
  <c r="M11"/>
  <c r="M46"/>
  <c r="M6"/>
  <c r="M41"/>
  <c r="D7"/>
  <c r="N7"/>
  <c r="N42"/>
  <c r="H33"/>
  <c r="H68"/>
  <c r="H29"/>
  <c r="H64"/>
  <c r="H25"/>
  <c r="H60"/>
  <c r="H21"/>
  <c r="H17"/>
  <c r="H13"/>
  <c r="H9"/>
  <c r="H44"/>
  <c r="L24"/>
  <c r="L59"/>
  <c r="L32"/>
  <c r="L67"/>
  <c r="M9"/>
  <c r="M44"/>
  <c r="M15"/>
  <c r="M50"/>
  <c r="M23"/>
  <c r="M58"/>
  <c r="M30"/>
  <c r="M65"/>
  <c r="D11"/>
  <c r="O11"/>
  <c r="O46"/>
  <c r="D18"/>
  <c r="D25"/>
  <c r="N25"/>
  <c r="N60"/>
  <c r="O25"/>
  <c r="O60"/>
  <c r="K32"/>
  <c r="K67"/>
  <c r="K28"/>
  <c r="K63"/>
  <c r="K24"/>
  <c r="K59"/>
  <c r="K20"/>
  <c r="K55"/>
  <c r="K16"/>
  <c r="K51"/>
  <c r="K12"/>
  <c r="K47"/>
  <c r="K8"/>
  <c r="K43"/>
  <c r="K34"/>
  <c r="K69"/>
  <c r="K29"/>
  <c r="K64"/>
  <c r="K23"/>
  <c r="K58"/>
  <c r="K18"/>
  <c r="K53"/>
  <c r="K13"/>
  <c r="K48"/>
  <c r="K7"/>
  <c r="K42"/>
  <c r="L12"/>
  <c r="L47"/>
  <c r="L19"/>
  <c r="L27"/>
  <c r="L62"/>
  <c r="M10"/>
  <c r="M45"/>
  <c r="M18"/>
  <c r="M53"/>
  <c r="M25"/>
  <c r="M60"/>
  <c r="M31"/>
  <c r="M66"/>
  <c r="U33"/>
  <c r="U68"/>
  <c r="U29"/>
  <c r="U64"/>
  <c r="U25"/>
  <c r="U60"/>
  <c r="U21"/>
  <c r="U56"/>
  <c r="U17"/>
  <c r="U52"/>
  <c r="U13"/>
  <c r="U48"/>
  <c r="U9"/>
  <c r="U44"/>
  <c r="U32"/>
  <c r="U67"/>
  <c r="U28"/>
  <c r="U63"/>
  <c r="U24"/>
  <c r="U59"/>
  <c r="U20"/>
  <c r="U55"/>
  <c r="U16"/>
  <c r="U51"/>
  <c r="U12"/>
  <c r="U47"/>
  <c r="U8"/>
  <c r="U43"/>
  <c r="U34"/>
  <c r="U69"/>
  <c r="U30"/>
  <c r="U65"/>
  <c r="U26"/>
  <c r="U61"/>
  <c r="U22"/>
  <c r="U57"/>
  <c r="U18"/>
  <c r="U53"/>
  <c r="U14"/>
  <c r="U49"/>
  <c r="U10"/>
  <c r="U45"/>
  <c r="U6"/>
  <c r="U41"/>
  <c r="U31"/>
  <c r="U66"/>
  <c r="U15"/>
  <c r="U50"/>
  <c r="U27"/>
  <c r="U62"/>
  <c r="U11"/>
  <c r="U46"/>
  <c r="U23"/>
  <c r="U58"/>
  <c r="U7"/>
  <c r="U42"/>
  <c r="M40"/>
  <c r="H6"/>
  <c r="H11"/>
  <c r="H46"/>
  <c r="H16"/>
  <c r="H51"/>
  <c r="H22"/>
  <c r="H57"/>
  <c r="H27"/>
  <c r="H62"/>
  <c r="H32"/>
  <c r="H67"/>
  <c r="L34"/>
  <c r="L69"/>
  <c r="L30"/>
  <c r="L26"/>
  <c r="L22"/>
  <c r="L57"/>
  <c r="L18"/>
  <c r="L53"/>
  <c r="L14"/>
  <c r="L10"/>
  <c r="L45"/>
  <c r="L6"/>
  <c r="L41"/>
  <c r="L31"/>
  <c r="L66"/>
  <c r="L25"/>
  <c r="L60"/>
  <c r="L20"/>
  <c r="L55"/>
  <c r="L15"/>
  <c r="L9"/>
  <c r="L44"/>
  <c r="M13"/>
  <c r="M48"/>
  <c r="M19"/>
  <c r="M54"/>
  <c r="M26"/>
  <c r="M61"/>
  <c r="M34"/>
  <c r="M69"/>
  <c r="N9"/>
  <c r="N44"/>
  <c r="O9"/>
  <c r="O44"/>
  <c r="D27"/>
  <c r="D34"/>
  <c r="O34"/>
  <c r="O69"/>
  <c r="N34"/>
  <c r="N69"/>
  <c r="N23"/>
  <c r="N58"/>
  <c r="N13"/>
  <c r="O19"/>
  <c r="O54"/>
  <c r="O22"/>
  <c r="O57"/>
  <c r="B32"/>
  <c r="F32"/>
  <c r="B28"/>
  <c r="B24"/>
  <c r="B20"/>
  <c r="B16"/>
  <c r="F16"/>
  <c r="B12"/>
  <c r="B8"/>
  <c r="N5"/>
  <c r="N40"/>
  <c r="Q33"/>
  <c r="Q68"/>
  <c r="Q29"/>
  <c r="Q64"/>
  <c r="Q25"/>
  <c r="Q60"/>
  <c r="Q21"/>
  <c r="Q56"/>
  <c r="Q17"/>
  <c r="Q52"/>
  <c r="Q13"/>
  <c r="Q48"/>
  <c r="Q32"/>
  <c r="Q67"/>
  <c r="Q28"/>
  <c r="Q63"/>
  <c r="Q24"/>
  <c r="Q59"/>
  <c r="Q20"/>
  <c r="Q55"/>
  <c r="Q16"/>
  <c r="Q51"/>
  <c r="Q12"/>
  <c r="Q47"/>
  <c r="Q8"/>
  <c r="Q43"/>
  <c r="Q34"/>
  <c r="Q69"/>
  <c r="Q30"/>
  <c r="Q65"/>
  <c r="Q26"/>
  <c r="Q61"/>
  <c r="Q22"/>
  <c r="Q57"/>
  <c r="Q18"/>
  <c r="Q53"/>
  <c r="Q14"/>
  <c r="Q49"/>
  <c r="Q10"/>
  <c r="Q45"/>
  <c r="S15"/>
  <c r="S50"/>
  <c r="O10"/>
  <c r="O45"/>
  <c r="O23"/>
  <c r="O58"/>
  <c r="S33"/>
  <c r="S68"/>
  <c r="S29"/>
  <c r="S64"/>
  <c r="S25"/>
  <c r="S60"/>
  <c r="S21"/>
  <c r="S56"/>
  <c r="S17"/>
  <c r="S52"/>
  <c r="S13"/>
  <c r="S48"/>
  <c r="S9"/>
  <c r="S44"/>
  <c r="S32"/>
  <c r="S67"/>
  <c r="S28"/>
  <c r="S63"/>
  <c r="S24"/>
  <c r="S59"/>
  <c r="S20"/>
  <c r="S55"/>
  <c r="S16"/>
  <c r="S51"/>
  <c r="S12"/>
  <c r="S47"/>
  <c r="S8"/>
  <c r="S43"/>
  <c r="S34"/>
  <c r="S69"/>
  <c r="S30"/>
  <c r="S65"/>
  <c r="S26"/>
  <c r="S61"/>
  <c r="S22"/>
  <c r="S57"/>
  <c r="S18"/>
  <c r="S53"/>
  <c r="S14"/>
  <c r="S49"/>
  <c r="S10"/>
  <c r="S45"/>
  <c r="S6"/>
  <c r="S41"/>
  <c r="O14"/>
  <c r="O49"/>
  <c r="O30"/>
  <c r="O65"/>
  <c r="R32"/>
  <c r="R67"/>
  <c r="R6"/>
  <c r="R41"/>
  <c r="R10"/>
  <c r="R45"/>
  <c r="R14"/>
  <c r="R49"/>
  <c r="R18"/>
  <c r="R53"/>
  <c r="R22"/>
  <c r="R57"/>
  <c r="R26"/>
  <c r="R61"/>
  <c r="R30"/>
  <c r="R65"/>
  <c r="T41"/>
  <c r="D16"/>
  <c r="D51"/>
  <c r="E16"/>
  <c r="E51"/>
  <c r="B51"/>
  <c r="F51"/>
  <c r="N27"/>
  <c r="N62"/>
  <c r="D62"/>
  <c r="L50"/>
  <c r="D53"/>
  <c r="H52"/>
  <c r="D20"/>
  <c r="D55"/>
  <c r="N20"/>
  <c r="N55"/>
  <c r="E20"/>
  <c r="E55"/>
  <c r="B55"/>
  <c r="F20"/>
  <c r="F55"/>
  <c r="D69"/>
  <c r="L61"/>
  <c r="H41"/>
  <c r="D60"/>
  <c r="O18"/>
  <c r="O53"/>
  <c r="H56"/>
  <c r="D32"/>
  <c r="D67"/>
  <c r="O32"/>
  <c r="O67"/>
  <c r="E32"/>
  <c r="E67"/>
  <c r="B67"/>
  <c r="F67"/>
  <c r="F8"/>
  <c r="F43"/>
  <c r="E24"/>
  <c r="E59"/>
  <c r="L49"/>
  <c r="L65"/>
  <c r="L54"/>
  <c r="D12"/>
  <c r="E12"/>
  <c r="E47"/>
  <c r="B47"/>
  <c r="F12"/>
  <c r="F47"/>
  <c r="D28"/>
  <c r="O28"/>
  <c r="O63"/>
  <c r="D63"/>
  <c r="N28"/>
  <c r="N63"/>
  <c r="E28"/>
  <c r="E63"/>
  <c r="B63"/>
  <c r="F28"/>
  <c r="F63"/>
  <c r="O27"/>
  <c r="O62"/>
  <c r="N18"/>
  <c r="N53"/>
  <c r="N11"/>
  <c r="N46"/>
  <c r="D46"/>
  <c r="H48"/>
  <c r="D42"/>
  <c r="O20"/>
  <c r="O55"/>
  <c r="O16"/>
  <c r="O51"/>
  <c r="N16"/>
  <c r="N51"/>
  <c r="D47"/>
  <c r="H12"/>
  <c r="H47"/>
  <c r="N12"/>
  <c r="N47"/>
  <c r="O12"/>
  <c r="O47"/>
  <c r="I49"/>
  <c r="D15"/>
  <c r="D50"/>
  <c r="E15"/>
  <c r="E50"/>
  <c r="B50"/>
  <c r="F15"/>
  <c r="F50"/>
  <c r="D29"/>
  <c r="D64"/>
  <c r="O29"/>
  <c r="O64"/>
  <c r="F29"/>
  <c r="F64"/>
  <c r="E29"/>
  <c r="E64"/>
  <c r="N29"/>
  <c r="N64"/>
  <c r="B64"/>
  <c r="D8"/>
  <c r="D43"/>
  <c r="E8"/>
  <c r="E43"/>
  <c r="B43"/>
  <c r="D6"/>
  <c r="D41"/>
  <c r="F6"/>
  <c r="F41"/>
  <c r="E6"/>
  <c r="E41"/>
  <c r="B41"/>
  <c r="D56"/>
  <c r="N21"/>
  <c r="N56"/>
  <c r="O21"/>
  <c r="O56"/>
  <c r="F24"/>
  <c r="F59"/>
  <c r="B59"/>
  <c r="D24"/>
  <c r="N32"/>
  <c r="N67"/>
  <c r="N48"/>
  <c r="T30"/>
  <c r="T65"/>
  <c r="T22"/>
  <c r="T57"/>
  <c r="T14"/>
  <c r="T49"/>
  <c r="T34"/>
  <c r="T69"/>
  <c r="T29"/>
  <c r="T64"/>
  <c r="T24"/>
  <c r="T59"/>
  <c r="T19"/>
  <c r="T54"/>
  <c r="T13"/>
  <c r="T48"/>
  <c r="T8"/>
  <c r="T43"/>
  <c r="T33"/>
  <c r="T68"/>
  <c r="T28"/>
  <c r="T63"/>
  <c r="T23"/>
  <c r="T58"/>
  <c r="T17"/>
  <c r="T52"/>
  <c r="T12"/>
  <c r="T47"/>
  <c r="T7"/>
  <c r="T42"/>
  <c r="T32"/>
  <c r="T67"/>
  <c r="T27"/>
  <c r="T62"/>
  <c r="T21"/>
  <c r="T56"/>
  <c r="T16"/>
  <c r="T51"/>
  <c r="T11"/>
  <c r="T46"/>
  <c r="T31"/>
  <c r="T66"/>
  <c r="T9"/>
  <c r="T44"/>
  <c r="T20"/>
  <c r="T55"/>
  <c r="T25"/>
  <c r="T15"/>
  <c r="T50"/>
  <c r="T40"/>
  <c r="T26"/>
  <c r="T61"/>
  <c r="T18"/>
  <c r="T53"/>
  <c r="T10"/>
  <c r="T45"/>
  <c r="D26"/>
  <c r="N26"/>
  <c r="N61"/>
  <c r="O7"/>
  <c r="Q31"/>
  <c r="Q66"/>
  <c r="Q15"/>
  <c r="Q50"/>
  <c r="Q6"/>
  <c r="Q41"/>
  <c r="Q27"/>
  <c r="Q11"/>
  <c r="Q23"/>
  <c r="Q58"/>
  <c r="Q9"/>
  <c r="Q44"/>
  <c r="Q40"/>
  <c r="Q19"/>
  <c r="Q54"/>
  <c r="D17"/>
  <c r="O17"/>
  <c r="O52"/>
  <c r="D33"/>
  <c r="O33"/>
  <c r="O68"/>
  <c r="H10"/>
  <c r="H18"/>
  <c r="H24"/>
  <c r="H59"/>
  <c r="H31"/>
  <c r="N22"/>
  <c r="H19"/>
  <c r="H26"/>
  <c r="H61"/>
  <c r="H53"/>
  <c r="H54"/>
  <c r="H45"/>
  <c r="D52"/>
  <c r="N17"/>
  <c r="N52"/>
  <c r="N8"/>
  <c r="N43"/>
  <c r="O8"/>
  <c r="O43"/>
  <c r="H66"/>
  <c r="T60"/>
  <c r="D59"/>
  <c r="O24"/>
  <c r="O59"/>
  <c r="O15"/>
  <c r="O50"/>
  <c r="Q62"/>
  <c r="N57"/>
  <c r="O42"/>
  <c r="D61"/>
  <c r="O26"/>
  <c r="O61"/>
  <c r="D68"/>
  <c r="N33"/>
  <c r="N68"/>
  <c r="Q46"/>
  <c r="O6"/>
  <c r="O41"/>
  <c r="N6"/>
  <c r="N41"/>
  <c r="N15"/>
  <c r="N24"/>
  <c r="N50"/>
  <c r="N59"/>
  <c r="P5"/>
  <c r="V5"/>
  <c r="W5"/>
  <c r="P16"/>
  <c r="P51"/>
  <c r="V51"/>
  <c r="W51"/>
  <c r="P12"/>
  <c r="P47"/>
  <c r="V47"/>
  <c r="W47"/>
  <c r="P29"/>
  <c r="V29"/>
  <c r="W29"/>
  <c r="P28"/>
  <c r="V28"/>
  <c r="W28"/>
  <c r="P32"/>
  <c r="P67"/>
  <c r="V67"/>
  <c r="W67"/>
  <c r="P34"/>
  <c r="V34"/>
  <c r="W34"/>
  <c r="P13"/>
  <c r="P48"/>
  <c r="V48"/>
  <c r="W48"/>
  <c r="P69"/>
  <c r="V69"/>
  <c r="W69"/>
  <c r="P63"/>
  <c r="V63"/>
  <c r="W63"/>
  <c r="P20"/>
  <c r="P55"/>
  <c r="V55"/>
  <c r="W55"/>
  <c r="P14"/>
  <c r="P49"/>
  <c r="V49"/>
  <c r="W49"/>
  <c r="P9"/>
  <c r="P44"/>
  <c r="V44"/>
  <c r="W44"/>
  <c r="P18"/>
  <c r="V18"/>
  <c r="W18"/>
  <c r="P53"/>
  <c r="V53"/>
  <c r="W53"/>
  <c r="P23"/>
  <c r="P58"/>
  <c r="V58"/>
  <c r="W58"/>
  <c r="V23"/>
  <c r="W23"/>
  <c r="P21"/>
  <c r="V21"/>
  <c r="W21"/>
  <c r="P19"/>
  <c r="P54"/>
  <c r="V54"/>
  <c r="W54"/>
  <c r="V19"/>
  <c r="W19"/>
  <c r="P10"/>
  <c r="P45"/>
  <c r="V45"/>
  <c r="W45"/>
  <c r="V10"/>
  <c r="W10"/>
  <c r="P17"/>
  <c r="V17"/>
  <c r="W17"/>
  <c r="P8"/>
  <c r="P43"/>
  <c r="V43"/>
  <c r="W43"/>
  <c r="P64"/>
  <c r="V64"/>
  <c r="W64"/>
  <c r="V14"/>
  <c r="W14"/>
  <c r="P31"/>
  <c r="P66"/>
  <c r="V66"/>
  <c r="W66"/>
  <c r="V31"/>
  <c r="W31"/>
  <c r="P25"/>
  <c r="P60"/>
  <c r="V60"/>
  <c r="W60"/>
  <c r="V25"/>
  <c r="W25"/>
  <c r="V32"/>
  <c r="W32"/>
  <c r="V13"/>
  <c r="W13"/>
  <c r="P56"/>
  <c r="V56"/>
  <c r="W56"/>
  <c r="V16"/>
  <c r="W16"/>
  <c r="V20"/>
  <c r="W20"/>
  <c r="P27"/>
  <c r="P62"/>
  <c r="V62"/>
  <c r="W62"/>
  <c r="V27"/>
  <c r="W27"/>
  <c r="P22"/>
  <c r="P57"/>
  <c r="V57"/>
  <c r="W57"/>
  <c r="V22"/>
  <c r="W22"/>
  <c r="P7"/>
  <c r="P42"/>
  <c r="V42"/>
  <c r="W42"/>
  <c r="V7"/>
  <c r="W7"/>
  <c r="P26"/>
  <c r="V26"/>
  <c r="W26"/>
  <c r="P33"/>
  <c r="P68"/>
  <c r="V68"/>
  <c r="W68"/>
  <c r="V33"/>
  <c r="W33"/>
  <c r="P11"/>
  <c r="P46"/>
  <c r="V46"/>
  <c r="W46"/>
  <c r="V11"/>
  <c r="W11"/>
  <c r="P30"/>
  <c r="P65"/>
  <c r="V65"/>
  <c r="W65"/>
  <c r="V30"/>
  <c r="W30"/>
  <c r="P6"/>
  <c r="P41"/>
  <c r="V41"/>
  <c r="W41"/>
  <c r="V9"/>
  <c r="W9"/>
  <c r="V12"/>
  <c r="W12"/>
  <c r="P15"/>
  <c r="P50"/>
  <c r="V50"/>
  <c r="W50"/>
  <c r="P40"/>
  <c r="V40"/>
  <c r="W40"/>
  <c r="P52"/>
  <c r="V52"/>
  <c r="W52"/>
  <c r="P24"/>
  <c r="P59"/>
  <c r="V59"/>
  <c r="W59"/>
  <c r="P61"/>
  <c r="V61"/>
  <c r="W61"/>
  <c r="W70"/>
  <c r="V15"/>
  <c r="W15"/>
  <c r="V6"/>
  <c r="W6"/>
  <c r="V24"/>
  <c r="W24"/>
  <c r="V8"/>
  <c r="W8"/>
  <c r="I7" i="1"/>
  <c r="A7"/>
  <c r="N63"/>
  <c r="F63"/>
  <c r="J33"/>
  <c r="J34"/>
  <c r="J35"/>
  <c r="J36"/>
  <c r="J37"/>
  <c r="J38"/>
  <c r="J39"/>
  <c r="J40"/>
  <c r="J41"/>
  <c r="J42"/>
  <c r="J43"/>
  <c r="J44"/>
  <c r="J45"/>
  <c r="J46"/>
  <c r="J47"/>
  <c r="J48"/>
  <c r="J49"/>
  <c r="J50"/>
  <c r="J51"/>
  <c r="J52"/>
  <c r="J53"/>
  <c r="J54"/>
  <c r="J55"/>
  <c r="J56"/>
  <c r="J57"/>
  <c r="J58"/>
  <c r="J59"/>
  <c r="J60"/>
  <c r="J61"/>
  <c r="B33"/>
  <c r="B34"/>
  <c r="B35"/>
  <c r="B36"/>
  <c r="B37"/>
  <c r="B38"/>
  <c r="B39"/>
  <c r="B40"/>
  <c r="B41"/>
  <c r="B42"/>
  <c r="B43"/>
  <c r="B44"/>
  <c r="B45"/>
  <c r="B46"/>
  <c r="B47"/>
  <c r="B48"/>
  <c r="B49"/>
  <c r="B50"/>
  <c r="B51"/>
  <c r="B52"/>
  <c r="B53"/>
  <c r="B54"/>
  <c r="B55"/>
  <c r="B56"/>
  <c r="B57"/>
  <c r="B58"/>
  <c r="B59"/>
  <c r="B60"/>
  <c r="B61"/>
  <c r="C8"/>
  <c r="C9"/>
  <c r="K8"/>
  <c r="K9"/>
  <c r="M14" i="4"/>
  <c r="N14"/>
  <c r="P53"/>
  <c r="P52"/>
  <c r="P51"/>
  <c r="P50"/>
  <c r="P49"/>
  <c r="P48"/>
  <c r="P47"/>
  <c r="P46"/>
  <c r="P45"/>
  <c r="P44"/>
  <c r="P43"/>
  <c r="P42"/>
  <c r="P41"/>
  <c r="P54"/>
  <c r="O53"/>
  <c r="O52"/>
  <c r="O51"/>
  <c r="O50"/>
  <c r="O49"/>
  <c r="O48"/>
  <c r="O47"/>
  <c r="O46"/>
  <c r="O45"/>
  <c r="O44"/>
  <c r="O43"/>
  <c r="O42"/>
  <c r="O41"/>
  <c r="M41"/>
  <c r="M42"/>
  <c r="M43"/>
  <c r="M44"/>
  <c r="M45"/>
  <c r="M46"/>
  <c r="M47"/>
  <c r="M48"/>
  <c r="M49"/>
  <c r="M50"/>
  <c r="M51"/>
  <c r="M52"/>
  <c r="M53"/>
  <c r="M54"/>
  <c r="N42"/>
  <c r="N41"/>
  <c r="N43"/>
  <c r="N44"/>
  <c r="N45"/>
  <c r="N46"/>
  <c r="N47"/>
  <c r="N48"/>
  <c r="N49"/>
  <c r="N50"/>
  <c r="N51"/>
  <c r="N52"/>
  <c r="N53"/>
  <c r="N54"/>
  <c r="K54"/>
  <c r="N30"/>
  <c r="M34"/>
  <c r="N34"/>
  <c r="M29"/>
  <c r="M24"/>
  <c r="M25"/>
  <c r="M26"/>
  <c r="M27"/>
  <c r="M28"/>
  <c r="M30"/>
  <c r="M31"/>
  <c r="M32"/>
  <c r="M33"/>
  <c r="M35"/>
  <c r="M36"/>
  <c r="M37"/>
  <c r="D37"/>
  <c r="N29"/>
  <c r="N36"/>
  <c r="N35"/>
  <c r="N33"/>
  <c r="N32"/>
  <c r="N31"/>
  <c r="N28"/>
  <c r="N27"/>
  <c r="N26"/>
  <c r="N25"/>
  <c r="N24"/>
  <c r="N37"/>
  <c r="I37"/>
  <c r="N19"/>
  <c r="M19"/>
  <c r="N18"/>
  <c r="M18"/>
  <c r="N17"/>
  <c r="M17"/>
  <c r="N16"/>
  <c r="M16"/>
  <c r="N15"/>
  <c r="M15"/>
  <c r="N13"/>
  <c r="M13"/>
  <c r="N12"/>
  <c r="M12"/>
  <c r="N11"/>
  <c r="M11"/>
  <c r="N10"/>
  <c r="M10"/>
  <c r="N20"/>
  <c r="I20"/>
  <c r="K56"/>
  <c r="O54"/>
  <c r="F54"/>
  <c r="M20"/>
  <c r="D20"/>
  <c r="F56"/>
  <c r="B5" i="3"/>
  <c r="B34"/>
  <c r="F34"/>
  <c r="I34"/>
  <c r="J34"/>
  <c r="K5"/>
  <c r="K34"/>
  <c r="K69"/>
  <c r="L5"/>
  <c r="L34"/>
  <c r="L31"/>
  <c r="M5"/>
  <c r="Q5"/>
  <c r="Q33"/>
  <c r="Q34"/>
  <c r="R5"/>
  <c r="S5"/>
  <c r="S34"/>
  <c r="T5"/>
  <c r="T19"/>
  <c r="U5"/>
  <c r="U34"/>
  <c r="B33"/>
  <c r="I33"/>
  <c r="J33"/>
  <c r="K33"/>
  <c r="L33"/>
  <c r="M33"/>
  <c r="S33"/>
  <c r="S68"/>
  <c r="U33"/>
  <c r="B32"/>
  <c r="E32"/>
  <c r="F32"/>
  <c r="F67"/>
  <c r="I32"/>
  <c r="J32"/>
  <c r="K32"/>
  <c r="L32"/>
  <c r="R32"/>
  <c r="S32"/>
  <c r="B31"/>
  <c r="F31"/>
  <c r="D31"/>
  <c r="N31"/>
  <c r="N66"/>
  <c r="E31"/>
  <c r="I31"/>
  <c r="J31"/>
  <c r="J66"/>
  <c r="K31"/>
  <c r="M31"/>
  <c r="O31"/>
  <c r="Q31"/>
  <c r="R31"/>
  <c r="S31"/>
  <c r="U31"/>
  <c r="I30"/>
  <c r="J30"/>
  <c r="L30"/>
  <c r="M30"/>
  <c r="M65"/>
  <c r="Q30"/>
  <c r="R30"/>
  <c r="U30"/>
  <c r="B29"/>
  <c r="I29"/>
  <c r="J29"/>
  <c r="K29"/>
  <c r="L29"/>
  <c r="M29"/>
  <c r="M64"/>
  <c r="Q29"/>
  <c r="S29"/>
  <c r="U29"/>
  <c r="B28"/>
  <c r="E28"/>
  <c r="E63"/>
  <c r="I28"/>
  <c r="J28"/>
  <c r="K28"/>
  <c r="L28"/>
  <c r="R28"/>
  <c r="S28"/>
  <c r="B27"/>
  <c r="F27"/>
  <c r="D27"/>
  <c r="E27"/>
  <c r="I27"/>
  <c r="J27"/>
  <c r="J62"/>
  <c r="K27"/>
  <c r="M27"/>
  <c r="O27"/>
  <c r="O62"/>
  <c r="Q27"/>
  <c r="R27"/>
  <c r="S27"/>
  <c r="U27"/>
  <c r="U62"/>
  <c r="I26"/>
  <c r="J26"/>
  <c r="L26"/>
  <c r="M26"/>
  <c r="M61"/>
  <c r="Q26"/>
  <c r="R26"/>
  <c r="U26"/>
  <c r="B25"/>
  <c r="I25"/>
  <c r="I60"/>
  <c r="J25"/>
  <c r="K25"/>
  <c r="L25"/>
  <c r="M25"/>
  <c r="M60"/>
  <c r="Q25"/>
  <c r="S25"/>
  <c r="U25"/>
  <c r="U60"/>
  <c r="B24"/>
  <c r="E24"/>
  <c r="E59"/>
  <c r="F24"/>
  <c r="I24"/>
  <c r="J24"/>
  <c r="K24"/>
  <c r="K59"/>
  <c r="L24"/>
  <c r="R24"/>
  <c r="S24"/>
  <c r="B23"/>
  <c r="B58"/>
  <c r="I23"/>
  <c r="J23"/>
  <c r="K23"/>
  <c r="M23"/>
  <c r="M58"/>
  <c r="Q23"/>
  <c r="R23"/>
  <c r="S23"/>
  <c r="U23"/>
  <c r="I22"/>
  <c r="J22"/>
  <c r="L22"/>
  <c r="M22"/>
  <c r="Q22"/>
  <c r="R22"/>
  <c r="U22"/>
  <c r="B21"/>
  <c r="D21"/>
  <c r="D56"/>
  <c r="E21"/>
  <c r="I21"/>
  <c r="J21"/>
  <c r="K21"/>
  <c r="L21"/>
  <c r="M21"/>
  <c r="Q21"/>
  <c r="S21"/>
  <c r="U21"/>
  <c r="B20"/>
  <c r="I20"/>
  <c r="J20"/>
  <c r="K20"/>
  <c r="K55"/>
  <c r="L20"/>
  <c r="R20"/>
  <c r="S20"/>
  <c r="B19"/>
  <c r="I19"/>
  <c r="J19"/>
  <c r="J54"/>
  <c r="K19"/>
  <c r="L19"/>
  <c r="M19"/>
  <c r="M54"/>
  <c r="Q19"/>
  <c r="R19"/>
  <c r="S19"/>
  <c r="U19"/>
  <c r="U54"/>
  <c r="I18"/>
  <c r="J18"/>
  <c r="K18"/>
  <c r="L18"/>
  <c r="M18"/>
  <c r="M53"/>
  <c r="Q18"/>
  <c r="R18"/>
  <c r="S18"/>
  <c r="U18"/>
  <c r="I17"/>
  <c r="J17"/>
  <c r="K17"/>
  <c r="L17"/>
  <c r="M17"/>
  <c r="Q17"/>
  <c r="R17"/>
  <c r="R52"/>
  <c r="S17"/>
  <c r="U17"/>
  <c r="B16"/>
  <c r="B51"/>
  <c r="I16"/>
  <c r="J16"/>
  <c r="K16"/>
  <c r="L16"/>
  <c r="M16"/>
  <c r="Q16"/>
  <c r="R16"/>
  <c r="S16"/>
  <c r="U16"/>
  <c r="B15"/>
  <c r="D15"/>
  <c r="O15"/>
  <c r="F15"/>
  <c r="I15"/>
  <c r="J15"/>
  <c r="K15"/>
  <c r="K50"/>
  <c r="L15"/>
  <c r="M15"/>
  <c r="N15"/>
  <c r="Q15"/>
  <c r="Q50"/>
  <c r="R15"/>
  <c r="S15"/>
  <c r="U15"/>
  <c r="B14"/>
  <c r="I14"/>
  <c r="J14"/>
  <c r="K14"/>
  <c r="L14"/>
  <c r="M14"/>
  <c r="Q14"/>
  <c r="R14"/>
  <c r="S14"/>
  <c r="U14"/>
  <c r="B13"/>
  <c r="I13"/>
  <c r="J13"/>
  <c r="K13"/>
  <c r="L13"/>
  <c r="M13"/>
  <c r="Q13"/>
  <c r="R13"/>
  <c r="S13"/>
  <c r="U13"/>
  <c r="B12"/>
  <c r="I12"/>
  <c r="J12"/>
  <c r="K12"/>
  <c r="K47"/>
  <c r="L12"/>
  <c r="M12"/>
  <c r="Q12"/>
  <c r="R12"/>
  <c r="S12"/>
  <c r="U12"/>
  <c r="B11"/>
  <c r="F11"/>
  <c r="F46"/>
  <c r="D11"/>
  <c r="O11"/>
  <c r="O46"/>
  <c r="I11"/>
  <c r="J11"/>
  <c r="J46"/>
  <c r="K11"/>
  <c r="L11"/>
  <c r="M11"/>
  <c r="M46"/>
  <c r="N11"/>
  <c r="Q11"/>
  <c r="R11"/>
  <c r="S11"/>
  <c r="U11"/>
  <c r="U46"/>
  <c r="B10"/>
  <c r="D10"/>
  <c r="F10"/>
  <c r="I10"/>
  <c r="J10"/>
  <c r="K10"/>
  <c r="L10"/>
  <c r="M10"/>
  <c r="M45"/>
  <c r="Q10"/>
  <c r="R10"/>
  <c r="S10"/>
  <c r="U10"/>
  <c r="B9"/>
  <c r="D9"/>
  <c r="E9"/>
  <c r="F9"/>
  <c r="I9"/>
  <c r="J9"/>
  <c r="K9"/>
  <c r="L9"/>
  <c r="M9"/>
  <c r="Q9"/>
  <c r="R9"/>
  <c r="R44"/>
  <c r="S9"/>
  <c r="U9"/>
  <c r="B8"/>
  <c r="I8"/>
  <c r="J8"/>
  <c r="K8"/>
  <c r="L8"/>
  <c r="M8"/>
  <c r="Q8"/>
  <c r="R8"/>
  <c r="S8"/>
  <c r="S43"/>
  <c r="U8"/>
  <c r="B7"/>
  <c r="D7"/>
  <c r="F7"/>
  <c r="I7"/>
  <c r="J7"/>
  <c r="K7"/>
  <c r="L7"/>
  <c r="M7"/>
  <c r="M42"/>
  <c r="Q7"/>
  <c r="R7"/>
  <c r="S7"/>
  <c r="S42"/>
  <c r="U7"/>
  <c r="B6"/>
  <c r="D6"/>
  <c r="E6"/>
  <c r="E41"/>
  <c r="F6"/>
  <c r="I6"/>
  <c r="J6"/>
  <c r="K6"/>
  <c r="K41"/>
  <c r="L6"/>
  <c r="M6"/>
  <c r="Q6"/>
  <c r="R6"/>
  <c r="R41"/>
  <c r="S6"/>
  <c r="U6"/>
  <c r="D5"/>
  <c r="E5"/>
  <c r="E40"/>
  <c r="F5"/>
  <c r="I5"/>
  <c r="J5"/>
  <c r="N5"/>
  <c r="N40"/>
  <c r="O5"/>
  <c r="M68"/>
  <c r="M66"/>
  <c r="M62"/>
  <c r="M57"/>
  <c r="M56"/>
  <c r="M52"/>
  <c r="M51"/>
  <c r="M50"/>
  <c r="M49"/>
  <c r="M48"/>
  <c r="M47"/>
  <c r="M44"/>
  <c r="M43"/>
  <c r="M41"/>
  <c r="M40"/>
  <c r="B37"/>
  <c r="B2"/>
  <c r="B40"/>
  <c r="C5"/>
  <c r="C40"/>
  <c r="D40"/>
  <c r="F40"/>
  <c r="I40"/>
  <c r="J40"/>
  <c r="K40"/>
  <c r="L40"/>
  <c r="O40"/>
  <c r="P5"/>
  <c r="Q40"/>
  <c r="R40"/>
  <c r="S40"/>
  <c r="T40"/>
  <c r="U40"/>
  <c r="B41"/>
  <c r="D41"/>
  <c r="F41"/>
  <c r="I41"/>
  <c r="J41"/>
  <c r="L41"/>
  <c r="Q41"/>
  <c r="S41"/>
  <c r="U41"/>
  <c r="B42"/>
  <c r="D42"/>
  <c r="F42"/>
  <c r="I42"/>
  <c r="J42"/>
  <c r="K42"/>
  <c r="L42"/>
  <c r="Q42"/>
  <c r="R42"/>
  <c r="U42"/>
  <c r="B43"/>
  <c r="I43"/>
  <c r="J43"/>
  <c r="K43"/>
  <c r="L43"/>
  <c r="Q43"/>
  <c r="R43"/>
  <c r="U43"/>
  <c r="B44"/>
  <c r="D44"/>
  <c r="E44"/>
  <c r="F44"/>
  <c r="I44"/>
  <c r="J44"/>
  <c r="K44"/>
  <c r="L44"/>
  <c r="Q44"/>
  <c r="S44"/>
  <c r="U44"/>
  <c r="B45"/>
  <c r="D45"/>
  <c r="F45"/>
  <c r="I45"/>
  <c r="J45"/>
  <c r="K45"/>
  <c r="L45"/>
  <c r="Q45"/>
  <c r="R45"/>
  <c r="S45"/>
  <c r="U45"/>
  <c r="B46"/>
  <c r="D46"/>
  <c r="I46"/>
  <c r="K46"/>
  <c r="L46"/>
  <c r="N46"/>
  <c r="Q46"/>
  <c r="R46"/>
  <c r="S46"/>
  <c r="B47"/>
  <c r="I47"/>
  <c r="J47"/>
  <c r="L47"/>
  <c r="Q47"/>
  <c r="R47"/>
  <c r="S47"/>
  <c r="U47"/>
  <c r="I48"/>
  <c r="J48"/>
  <c r="K48"/>
  <c r="L48"/>
  <c r="Q48"/>
  <c r="R48"/>
  <c r="S48"/>
  <c r="U48"/>
  <c r="B49"/>
  <c r="I49"/>
  <c r="J49"/>
  <c r="K49"/>
  <c r="L49"/>
  <c r="Q49"/>
  <c r="R49"/>
  <c r="S49"/>
  <c r="U49"/>
  <c r="B50"/>
  <c r="D50"/>
  <c r="F50"/>
  <c r="I50"/>
  <c r="J50"/>
  <c r="L50"/>
  <c r="N50"/>
  <c r="O50"/>
  <c r="R50"/>
  <c r="S50"/>
  <c r="U50"/>
  <c r="I51"/>
  <c r="J51"/>
  <c r="K51"/>
  <c r="L51"/>
  <c r="Q51"/>
  <c r="R51"/>
  <c r="S51"/>
  <c r="U51"/>
  <c r="I52"/>
  <c r="J52"/>
  <c r="K52"/>
  <c r="L52"/>
  <c r="Q52"/>
  <c r="S52"/>
  <c r="U52"/>
  <c r="I53"/>
  <c r="J53"/>
  <c r="K53"/>
  <c r="L53"/>
  <c r="Q53"/>
  <c r="R53"/>
  <c r="S53"/>
  <c r="U53"/>
  <c r="I54"/>
  <c r="K54"/>
  <c r="L54"/>
  <c r="Q54"/>
  <c r="R54"/>
  <c r="S54"/>
  <c r="T54"/>
  <c r="B55"/>
  <c r="I55"/>
  <c r="J55"/>
  <c r="L55"/>
  <c r="R55"/>
  <c r="S55"/>
  <c r="B56"/>
  <c r="E56"/>
  <c r="I56"/>
  <c r="J56"/>
  <c r="K56"/>
  <c r="L56"/>
  <c r="Q56"/>
  <c r="S56"/>
  <c r="U56"/>
  <c r="I57"/>
  <c r="J57"/>
  <c r="L57"/>
  <c r="Q57"/>
  <c r="R57"/>
  <c r="U57"/>
  <c r="I58"/>
  <c r="J58"/>
  <c r="K58"/>
  <c r="Q58"/>
  <c r="R58"/>
  <c r="S58"/>
  <c r="U58"/>
  <c r="B59"/>
  <c r="F59"/>
  <c r="I59"/>
  <c r="J59"/>
  <c r="L59"/>
  <c r="R59"/>
  <c r="S59"/>
  <c r="J60"/>
  <c r="K60"/>
  <c r="L60"/>
  <c r="Q60"/>
  <c r="S60"/>
  <c r="I61"/>
  <c r="J61"/>
  <c r="L61"/>
  <c r="Q61"/>
  <c r="R61"/>
  <c r="U61"/>
  <c r="B62"/>
  <c r="E62"/>
  <c r="F62"/>
  <c r="I62"/>
  <c r="K62"/>
  <c r="Q62"/>
  <c r="R62"/>
  <c r="S62"/>
  <c r="B63"/>
  <c r="I63"/>
  <c r="J63"/>
  <c r="K63"/>
  <c r="L63"/>
  <c r="R63"/>
  <c r="S63"/>
  <c r="B64"/>
  <c r="I64"/>
  <c r="J64"/>
  <c r="K64"/>
  <c r="L64"/>
  <c r="Q64"/>
  <c r="S64"/>
  <c r="U64"/>
  <c r="I65"/>
  <c r="J65"/>
  <c r="L65"/>
  <c r="Q65"/>
  <c r="R65"/>
  <c r="U65"/>
  <c r="B66"/>
  <c r="D66"/>
  <c r="E66"/>
  <c r="F66"/>
  <c r="I66"/>
  <c r="K66"/>
  <c r="L66"/>
  <c r="O66"/>
  <c r="Q66"/>
  <c r="R66"/>
  <c r="S66"/>
  <c r="U66"/>
  <c r="B67"/>
  <c r="E67"/>
  <c r="I67"/>
  <c r="J67"/>
  <c r="K67"/>
  <c r="L67"/>
  <c r="R67"/>
  <c r="S67"/>
  <c r="B68"/>
  <c r="I68"/>
  <c r="J68"/>
  <c r="K68"/>
  <c r="L68"/>
  <c r="Q68"/>
  <c r="U68"/>
  <c r="B69"/>
  <c r="F69"/>
  <c r="I69"/>
  <c r="J69"/>
  <c r="L69"/>
  <c r="Q69"/>
  <c r="S69"/>
  <c r="U69"/>
  <c r="P34"/>
  <c r="P69"/>
  <c r="P31"/>
  <c r="P66"/>
  <c r="P27"/>
  <c r="P62"/>
  <c r="P23"/>
  <c r="P58"/>
  <c r="P24"/>
  <c r="P59"/>
  <c r="P21"/>
  <c r="P56"/>
  <c r="P18"/>
  <c r="P53"/>
  <c r="P15"/>
  <c r="P50"/>
  <c r="P11"/>
  <c r="P46"/>
  <c r="P7"/>
  <c r="P42"/>
  <c r="P33"/>
  <c r="P68"/>
  <c r="P30"/>
  <c r="P65"/>
  <c r="P20"/>
  <c r="P55"/>
  <c r="P14"/>
  <c r="P49"/>
  <c r="P10"/>
  <c r="P45"/>
  <c r="P6"/>
  <c r="P41"/>
  <c r="P28"/>
  <c r="P63"/>
  <c r="P25"/>
  <c r="P60"/>
  <c r="P22"/>
  <c r="P57"/>
  <c r="P16"/>
  <c r="P51"/>
  <c r="P12"/>
  <c r="P47"/>
  <c r="P8"/>
  <c r="P43"/>
  <c r="P9"/>
  <c r="P44"/>
  <c r="P32"/>
  <c r="P67"/>
  <c r="P17"/>
  <c r="P52"/>
  <c r="P19"/>
  <c r="P54"/>
  <c r="P13"/>
  <c r="P48"/>
  <c r="P29"/>
  <c r="P64"/>
  <c r="P26"/>
  <c r="P61"/>
  <c r="P40"/>
  <c r="E16"/>
  <c r="E51"/>
  <c r="F16"/>
  <c r="F51"/>
  <c r="D16"/>
  <c r="D51"/>
  <c r="F33"/>
  <c r="F68"/>
  <c r="E33"/>
  <c r="E68"/>
  <c r="D33"/>
  <c r="O33"/>
  <c r="O68"/>
  <c r="D68"/>
  <c r="O7"/>
  <c r="O42"/>
  <c r="N7"/>
  <c r="N42"/>
  <c r="N9"/>
  <c r="N44"/>
  <c r="O9"/>
  <c r="O44"/>
  <c r="E8"/>
  <c r="E43"/>
  <c r="F8"/>
  <c r="F43"/>
  <c r="D8"/>
  <c r="N8"/>
  <c r="N43"/>
  <c r="O10"/>
  <c r="O45"/>
  <c r="N10"/>
  <c r="N45"/>
  <c r="T13"/>
  <c r="T48"/>
  <c r="D23"/>
  <c r="D58"/>
  <c r="F23"/>
  <c r="F58"/>
  <c r="E23"/>
  <c r="E58"/>
  <c r="O6"/>
  <c r="O41"/>
  <c r="N6"/>
  <c r="N41"/>
  <c r="E12"/>
  <c r="E47"/>
  <c r="F12"/>
  <c r="D12"/>
  <c r="N12"/>
  <c r="N47"/>
  <c r="E20"/>
  <c r="E55"/>
  <c r="F20"/>
  <c r="F55"/>
  <c r="D20"/>
  <c r="T34"/>
  <c r="T69"/>
  <c r="T31"/>
  <c r="T66"/>
  <c r="T27"/>
  <c r="T62"/>
  <c r="T23"/>
  <c r="T58"/>
  <c r="T33"/>
  <c r="T68"/>
  <c r="T30"/>
  <c r="T65"/>
  <c r="T20"/>
  <c r="T55"/>
  <c r="T18"/>
  <c r="T53"/>
  <c r="T15"/>
  <c r="T50"/>
  <c r="T11"/>
  <c r="T46"/>
  <c r="T7"/>
  <c r="T42"/>
  <c r="T32"/>
  <c r="T67"/>
  <c r="T29"/>
  <c r="T64"/>
  <c r="T26"/>
  <c r="T61"/>
  <c r="T14"/>
  <c r="T49"/>
  <c r="T10"/>
  <c r="T45"/>
  <c r="T6"/>
  <c r="T41"/>
  <c r="T24"/>
  <c r="T59"/>
  <c r="T21"/>
  <c r="T56"/>
  <c r="T16"/>
  <c r="T51"/>
  <c r="T12"/>
  <c r="T47"/>
  <c r="T8"/>
  <c r="T43"/>
  <c r="F14"/>
  <c r="F49"/>
  <c r="F29"/>
  <c r="F64"/>
  <c r="U32"/>
  <c r="U67"/>
  <c r="U28"/>
  <c r="U63"/>
  <c r="U24"/>
  <c r="U59"/>
  <c r="U20"/>
  <c r="U55"/>
  <c r="R34"/>
  <c r="R69"/>
  <c r="R33"/>
  <c r="R68"/>
  <c r="R29"/>
  <c r="R64"/>
  <c r="R25"/>
  <c r="R60"/>
  <c r="R21"/>
  <c r="R56"/>
  <c r="E7"/>
  <c r="E42"/>
  <c r="E11"/>
  <c r="E46"/>
  <c r="E15"/>
  <c r="E50"/>
  <c r="F19"/>
  <c r="F21"/>
  <c r="F56"/>
  <c r="N21"/>
  <c r="N56"/>
  <c r="D28"/>
  <c r="N28"/>
  <c r="N63"/>
  <c r="D29"/>
  <c r="O29"/>
  <c r="O64"/>
  <c r="E29"/>
  <c r="E64"/>
  <c r="Q32"/>
  <c r="Q67"/>
  <c r="Q28"/>
  <c r="Q63"/>
  <c r="Q24"/>
  <c r="Q59"/>
  <c r="Q20"/>
  <c r="Q55"/>
  <c r="M34"/>
  <c r="M69"/>
  <c r="M32"/>
  <c r="M67"/>
  <c r="M28"/>
  <c r="M63"/>
  <c r="M24"/>
  <c r="M59"/>
  <c r="M20"/>
  <c r="M55"/>
  <c r="N29"/>
  <c r="N64"/>
  <c r="D64"/>
  <c r="D32"/>
  <c r="N32"/>
  <c r="N67"/>
  <c r="S30"/>
  <c r="S65"/>
  <c r="S26"/>
  <c r="S61"/>
  <c r="S22"/>
  <c r="S57"/>
  <c r="D34"/>
  <c r="E34"/>
  <c r="E69"/>
  <c r="K22"/>
  <c r="K57"/>
  <c r="B22"/>
  <c r="L23"/>
  <c r="L58"/>
  <c r="K26"/>
  <c r="K61"/>
  <c r="B26"/>
  <c r="L27"/>
  <c r="L62"/>
  <c r="K30"/>
  <c r="K65"/>
  <c r="B30"/>
  <c r="D30"/>
  <c r="N30"/>
  <c r="N65"/>
  <c r="B18"/>
  <c r="E18"/>
  <c r="E53"/>
  <c r="B17"/>
  <c r="D17"/>
  <c r="N17"/>
  <c r="N52"/>
  <c r="E17"/>
  <c r="E52"/>
  <c r="F17"/>
  <c r="F52"/>
  <c r="B52"/>
  <c r="F22"/>
  <c r="F57"/>
  <c r="E22"/>
  <c r="E57"/>
  <c r="D22"/>
  <c r="D57"/>
  <c r="B57"/>
  <c r="O23"/>
  <c r="O58"/>
  <c r="F18"/>
  <c r="F53"/>
  <c r="B53"/>
  <c r="O28"/>
  <c r="O63"/>
  <c r="D63"/>
  <c r="O12"/>
  <c r="O47"/>
  <c r="D47"/>
  <c r="N33"/>
  <c r="N68"/>
  <c r="F30"/>
  <c r="F65"/>
  <c r="F54"/>
  <c r="N23"/>
  <c r="N58"/>
  <c r="N16"/>
  <c r="N51"/>
  <c r="O32"/>
  <c r="O67"/>
  <c r="D67"/>
  <c r="O8"/>
  <c r="O43"/>
  <c r="D43"/>
  <c r="O16"/>
  <c r="O51"/>
  <c r="N22"/>
  <c r="N57"/>
  <c r="O22"/>
  <c r="O57"/>
  <c r="O30"/>
  <c r="O65"/>
  <c r="D26"/>
  <c r="D61"/>
  <c r="F26"/>
  <c r="F61"/>
  <c r="B61"/>
  <c r="O26"/>
  <c r="O61"/>
  <c r="N26"/>
  <c r="N61"/>
  <c r="E26"/>
  <c r="E61"/>
  <c r="O34"/>
  <c r="O69"/>
  <c r="D69"/>
  <c r="N34"/>
  <c r="N69"/>
  <c r="D65"/>
  <c r="D55"/>
  <c r="N20"/>
  <c r="N55"/>
  <c r="O20"/>
  <c r="O55"/>
  <c r="D25"/>
  <c r="N25"/>
  <c r="N60"/>
  <c r="F47"/>
  <c r="O17"/>
  <c r="O52"/>
  <c r="D52"/>
  <c r="G5"/>
  <c r="D18"/>
  <c r="N18"/>
  <c r="D60"/>
  <c r="E25"/>
  <c r="E60"/>
  <c r="B60"/>
  <c r="B65"/>
  <c r="E30"/>
  <c r="E65"/>
  <c r="F25"/>
  <c r="F60"/>
  <c r="D14"/>
  <c r="E14"/>
  <c r="E49"/>
  <c r="D13"/>
  <c r="E13"/>
  <c r="E48"/>
  <c r="F13"/>
  <c r="F48"/>
  <c r="D62"/>
  <c r="N27"/>
  <c r="N62"/>
  <c r="B48"/>
  <c r="D19"/>
  <c r="E19"/>
  <c r="E54"/>
  <c r="B54"/>
  <c r="E10"/>
  <c r="O21"/>
  <c r="O56"/>
  <c r="T22"/>
  <c r="T57"/>
  <c r="D24"/>
  <c r="T25"/>
  <c r="T60"/>
  <c r="F28"/>
  <c r="F63"/>
  <c r="T9"/>
  <c r="T44"/>
  <c r="T17"/>
  <c r="T52"/>
  <c r="T28"/>
  <c r="T63"/>
  <c r="E45"/>
  <c r="N19"/>
  <c r="N54"/>
  <c r="D54"/>
  <c r="O19"/>
  <c r="O54"/>
  <c r="N24"/>
  <c r="N59"/>
  <c r="O24"/>
  <c r="O59"/>
  <c r="D59"/>
  <c r="N53"/>
  <c r="H5"/>
  <c r="D48"/>
  <c r="N13"/>
  <c r="N48"/>
  <c r="O13"/>
  <c r="O48"/>
  <c r="O25"/>
  <c r="O60"/>
  <c r="O18"/>
  <c r="O53"/>
  <c r="D53"/>
  <c r="G26"/>
  <c r="G21"/>
  <c r="G6"/>
  <c r="G13"/>
  <c r="G48"/>
  <c r="G25"/>
  <c r="G32"/>
  <c r="G19"/>
  <c r="G54"/>
  <c r="G34"/>
  <c r="G27"/>
  <c r="G14"/>
  <c r="G49"/>
  <c r="G23"/>
  <c r="G31"/>
  <c r="G11"/>
  <c r="G29"/>
  <c r="G8"/>
  <c r="V5"/>
  <c r="W5"/>
  <c r="G30"/>
  <c r="G65"/>
  <c r="G10"/>
  <c r="G45"/>
  <c r="G28"/>
  <c r="G12"/>
  <c r="G24"/>
  <c r="G59"/>
  <c r="G40"/>
  <c r="G18"/>
  <c r="G22"/>
  <c r="G33"/>
  <c r="G15"/>
  <c r="G17"/>
  <c r="G20"/>
  <c r="G7"/>
  <c r="G9"/>
  <c r="G16"/>
  <c r="D49"/>
  <c r="N14"/>
  <c r="N49"/>
  <c r="O14"/>
  <c r="O49"/>
  <c r="G55"/>
  <c r="H20"/>
  <c r="H55"/>
  <c r="V55"/>
  <c r="W55"/>
  <c r="G47"/>
  <c r="H12"/>
  <c r="H47"/>
  <c r="V47"/>
  <c r="W47"/>
  <c r="G69"/>
  <c r="H34"/>
  <c r="H69"/>
  <c r="V69"/>
  <c r="W69"/>
  <c r="G51"/>
  <c r="G63"/>
  <c r="G57"/>
  <c r="H22"/>
  <c r="H57"/>
  <c r="V57"/>
  <c r="W57"/>
  <c r="G66"/>
  <c r="H31"/>
  <c r="H66"/>
  <c r="V66"/>
  <c r="W66"/>
  <c r="G52"/>
  <c r="G53"/>
  <c r="H18"/>
  <c r="H53"/>
  <c r="V53"/>
  <c r="W53"/>
  <c r="H8"/>
  <c r="V8"/>
  <c r="W8"/>
  <c r="G43"/>
  <c r="G58"/>
  <c r="H6"/>
  <c r="V6"/>
  <c r="W6"/>
  <c r="G41"/>
  <c r="H9"/>
  <c r="V9"/>
  <c r="W9"/>
  <c r="G44"/>
  <c r="G50"/>
  <c r="H15"/>
  <c r="H50"/>
  <c r="V50"/>
  <c r="W50"/>
  <c r="G64"/>
  <c r="H29"/>
  <c r="V29"/>
  <c r="W29"/>
  <c r="G67"/>
  <c r="G56"/>
  <c r="G42"/>
  <c r="G68"/>
  <c r="G46"/>
  <c r="H11"/>
  <c r="H46"/>
  <c r="V46"/>
  <c r="W46"/>
  <c r="G62"/>
  <c r="G60"/>
  <c r="H25"/>
  <c r="H60"/>
  <c r="V60"/>
  <c r="W60"/>
  <c r="V25"/>
  <c r="W25"/>
  <c r="G61"/>
  <c r="H27"/>
  <c r="H62"/>
  <c r="H19"/>
  <c r="H54"/>
  <c r="V54"/>
  <c r="W54"/>
  <c r="H26"/>
  <c r="H61"/>
  <c r="H7"/>
  <c r="H42"/>
  <c r="H10"/>
  <c r="H32"/>
  <c r="H67"/>
  <c r="H64"/>
  <c r="H16"/>
  <c r="H51"/>
  <c r="H43"/>
  <c r="H13"/>
  <c r="H48"/>
  <c r="V48"/>
  <c r="W48"/>
  <c r="H44"/>
  <c r="H23"/>
  <c r="H58"/>
  <c r="H28"/>
  <c r="H63"/>
  <c r="H24"/>
  <c r="H21"/>
  <c r="H56"/>
  <c r="H14"/>
  <c r="H49"/>
  <c r="V49"/>
  <c r="W49"/>
  <c r="H41"/>
  <c r="H30"/>
  <c r="H17"/>
  <c r="H52"/>
  <c r="H33"/>
  <c r="H68"/>
  <c r="H40"/>
  <c r="V40"/>
  <c r="W40"/>
  <c r="V19"/>
  <c r="W19"/>
  <c r="V7"/>
  <c r="W7"/>
  <c r="V52"/>
  <c r="W52"/>
  <c r="V63"/>
  <c r="W63"/>
  <c r="H65"/>
  <c r="V65"/>
  <c r="W65"/>
  <c r="V30"/>
  <c r="W30"/>
  <c r="H59"/>
  <c r="V59"/>
  <c r="W59"/>
  <c r="V24"/>
  <c r="W24"/>
  <c r="H45"/>
  <c r="V45"/>
  <c r="W45"/>
  <c r="V10"/>
  <c r="W10"/>
  <c r="V11"/>
  <c r="W11"/>
  <c r="V42"/>
  <c r="W42"/>
  <c r="V32"/>
  <c r="W32"/>
  <c r="V15"/>
  <c r="W15"/>
  <c r="V23"/>
  <c r="W23"/>
  <c r="V18"/>
  <c r="W18"/>
  <c r="V22"/>
  <c r="W22"/>
  <c r="V51"/>
  <c r="W51"/>
  <c r="V12"/>
  <c r="W12"/>
  <c r="V13"/>
  <c r="W13"/>
  <c r="V67"/>
  <c r="W67"/>
  <c r="V26"/>
  <c r="W26"/>
  <c r="V62"/>
  <c r="W62"/>
  <c r="V33"/>
  <c r="W33"/>
  <c r="V21"/>
  <c r="W21"/>
  <c r="V58"/>
  <c r="W58"/>
  <c r="V16"/>
  <c r="W16"/>
  <c r="V61"/>
  <c r="W61"/>
  <c r="V27"/>
  <c r="W27"/>
  <c r="V68"/>
  <c r="W68"/>
  <c r="V14"/>
  <c r="W14"/>
  <c r="V56"/>
  <c r="W56"/>
  <c r="V64"/>
  <c r="W64"/>
  <c r="V44"/>
  <c r="W44"/>
  <c r="V41"/>
  <c r="W41"/>
  <c r="V43"/>
  <c r="W43"/>
  <c r="W70"/>
  <c r="V17"/>
  <c r="W17"/>
  <c r="V31"/>
  <c r="W31"/>
  <c r="V28"/>
  <c r="W28"/>
  <c r="V34"/>
  <c r="W34"/>
  <c r="V20"/>
  <c r="W20"/>
</calcChain>
</file>

<file path=xl/comments1.xml><?xml version="1.0" encoding="utf-8"?>
<comments xmlns="http://schemas.openxmlformats.org/spreadsheetml/2006/main">
  <authors>
    <author>Cheryl R. Collarinicrc</author>
  </authors>
  <commentList>
    <comment ref="B5" authorId="0">
      <text>
        <r>
          <rPr>
            <sz val="8"/>
            <color indexed="10"/>
            <rFont val="Arial"/>
            <family val="2"/>
          </rPr>
          <t xml:space="preserve">Enter your current age.
</t>
        </r>
      </text>
    </comment>
    <comment ref="E5" authorId="0">
      <text>
        <r>
          <rPr>
            <sz val="8"/>
            <color indexed="10"/>
            <rFont val="Arial"/>
            <family val="2"/>
          </rPr>
          <t>Enter your age at expected retirement.</t>
        </r>
      </text>
    </comment>
    <comment ref="H5" authorId="0">
      <text>
        <r>
          <rPr>
            <sz val="8"/>
            <color indexed="10"/>
            <rFont val="Arial"/>
            <family val="2"/>
          </rPr>
          <t>Enter the average rate of interest you expect to earn on your money.</t>
        </r>
      </text>
    </comment>
    <comment ref="J5" authorId="0">
      <text>
        <r>
          <rPr>
            <sz val="8"/>
            <color indexed="10"/>
            <rFont val="Arial"/>
            <family val="2"/>
          </rPr>
          <t>Enter the average salary increase rate you expect in your career.</t>
        </r>
      </text>
    </comment>
    <comment ref="M5" authorId="0">
      <text>
        <r>
          <rPr>
            <sz val="8"/>
            <color indexed="10"/>
            <rFont val="Arial"/>
            <family val="2"/>
          </rPr>
          <t>Enter the average annual increase rate you expect in medical insurance cost.</t>
        </r>
      </text>
    </comment>
    <comment ref="G10" authorId="0">
      <text>
        <r>
          <rPr>
            <sz val="8"/>
            <color indexed="10"/>
            <rFont val="Arial"/>
            <family val="2"/>
          </rPr>
          <t>Enter the risk of receiving the amount in each category by entering a number from 0 to 1.  This should represent the probability that you will actually receive the amount.</t>
        </r>
      </text>
    </comment>
    <comment ref="O10" authorId="0">
      <text>
        <r>
          <rPr>
            <sz val="8"/>
            <color indexed="10"/>
            <rFont val="Arial"/>
            <family val="2"/>
          </rPr>
          <t>Enter the risk of receiving the amount in each category by entering a number from 0 to 1.  This should represent the probability that you will actually receive the amount.</t>
        </r>
      </text>
    </comment>
    <comment ref="F11" authorId="0">
      <text>
        <r>
          <rPr>
            <sz val="8"/>
            <color indexed="10"/>
            <rFont val="Arial"/>
            <family val="2"/>
          </rPr>
          <t>Enter the base salary you expect to be paid for the first year.</t>
        </r>
      </text>
    </comment>
    <comment ref="N11" authorId="0">
      <text>
        <r>
          <rPr>
            <sz val="8"/>
            <color indexed="10"/>
            <rFont val="Arial"/>
            <family val="2"/>
          </rPr>
          <t>Enter the base salary you expect to be paid for the first year.</t>
        </r>
      </text>
    </comment>
    <comment ref="F12" authorId="0">
      <text>
        <r>
          <rPr>
            <sz val="8"/>
            <color indexed="10"/>
            <rFont val="Arial"/>
            <family val="2"/>
          </rPr>
          <t>Enter the sum you expect to be paid upon joining the company, in addition to base salary.</t>
        </r>
      </text>
    </comment>
    <comment ref="N12" authorId="0">
      <text>
        <r>
          <rPr>
            <sz val="8"/>
            <color indexed="10"/>
            <rFont val="Arial"/>
            <family val="2"/>
          </rPr>
          <t>Enter the sum you expect to be paid upon joining the company, in addition to base salary.</t>
        </r>
      </text>
    </comment>
    <comment ref="E13" authorId="0">
      <text>
        <r>
          <rPr>
            <sz val="8"/>
            <color indexed="10"/>
            <rFont val="Arial"/>
            <family val="2"/>
          </rPr>
          <t>Enter the average bonus you expect as a percent of your base salary.</t>
        </r>
      </text>
    </comment>
    <comment ref="M13" authorId="0">
      <text>
        <r>
          <rPr>
            <sz val="8"/>
            <color indexed="10"/>
            <rFont val="Arial"/>
            <family val="2"/>
          </rPr>
          <t>Enter the average bonus you expect as a percent of your base salary.</t>
        </r>
      </text>
    </comment>
    <comment ref="D15" authorId="0">
      <text>
        <r>
          <rPr>
            <sz val="8"/>
            <color indexed="10"/>
            <rFont val="Arial"/>
            <family val="2"/>
          </rPr>
          <t>Enter the average annual growth rate you expect of this company.</t>
        </r>
      </text>
    </comment>
    <comment ref="L15" authorId="0">
      <text>
        <r>
          <rPr>
            <sz val="8"/>
            <color indexed="10"/>
            <rFont val="Arial"/>
            <family val="2"/>
          </rPr>
          <t>Enter the average annual growth rate you expect of this company.</t>
        </r>
      </text>
    </comment>
    <comment ref="B17" authorId="0">
      <text>
        <r>
          <rPr>
            <sz val="8"/>
            <color indexed="10"/>
            <rFont val="Arial"/>
            <family val="2"/>
          </rPr>
          <t>Enter the average number of weeks of training per year you expect the company to sponsor.</t>
        </r>
      </text>
    </comment>
    <comment ref="J17" authorId="0">
      <text>
        <r>
          <rPr>
            <sz val="8"/>
            <color indexed="10"/>
            <rFont val="Arial"/>
            <family val="2"/>
          </rPr>
          <t>Enter the average number of weeks of training per year you expect the company to sponsor.</t>
        </r>
      </text>
    </comment>
    <comment ref="F18" authorId="0">
      <text>
        <r>
          <rPr>
            <sz val="8"/>
            <color indexed="10"/>
            <rFont val="Arial"/>
            <family val="2"/>
          </rPr>
          <t>Enter the average internal or external tuition cost per week of training.</t>
        </r>
      </text>
    </comment>
    <comment ref="N18" authorId="0">
      <text>
        <r>
          <rPr>
            <sz val="8"/>
            <color indexed="10"/>
            <rFont val="Arial"/>
            <family val="2"/>
          </rPr>
          <t>Enter the average internal or external tuition cost per week of training.</t>
        </r>
      </text>
    </comment>
    <comment ref="F19" authorId="0">
      <text>
        <r>
          <rPr>
            <sz val="8"/>
            <color indexed="10"/>
            <rFont val="Arial"/>
            <family val="2"/>
          </rPr>
          <t>Enter the average expected travel expenses per week.</t>
        </r>
      </text>
    </comment>
    <comment ref="N19" authorId="0">
      <text>
        <r>
          <rPr>
            <sz val="8"/>
            <color indexed="10"/>
            <rFont val="Arial"/>
            <family val="2"/>
          </rPr>
          <t>Enter the average expected travel expenses per week.</t>
        </r>
      </text>
    </comment>
    <comment ref="F20" authorId="0">
      <text>
        <r>
          <rPr>
            <sz val="8"/>
            <color indexed="10"/>
            <rFont val="Arial"/>
            <family val="2"/>
          </rPr>
          <t>Enter the amount per year of tuition reimbursement you expect to use and that the company will provide.</t>
        </r>
      </text>
    </comment>
    <comment ref="N20" authorId="0">
      <text>
        <r>
          <rPr>
            <sz val="8"/>
            <color indexed="10"/>
            <rFont val="Arial"/>
            <family val="2"/>
          </rPr>
          <t>Enter the amount per year of tuition reimbursement you expect to use and that the company will provide.</t>
        </r>
      </text>
    </comment>
    <comment ref="F21" authorId="0">
      <text>
        <r>
          <rPr>
            <sz val="8"/>
            <color indexed="10"/>
            <rFont val="Arial"/>
            <family val="2"/>
          </rPr>
          <t>Enter the number of years you expect to be able to be reimbursed for tuition (check company policy).</t>
        </r>
      </text>
    </comment>
    <comment ref="N21" authorId="0">
      <text>
        <r>
          <rPr>
            <sz val="8"/>
            <color indexed="10"/>
            <rFont val="Arial"/>
            <family val="2"/>
          </rPr>
          <t>Enter the number of years you expect to be able to be reimbursed for tuition (check company policy).</t>
        </r>
      </text>
    </comment>
    <comment ref="D22" authorId="0">
      <text>
        <r>
          <rPr>
            <sz val="8"/>
            <color indexed="10"/>
            <rFont val="Arial"/>
            <family val="2"/>
          </rPr>
          <t>Enter the number of years among which the additional learning money will be spread.</t>
        </r>
      </text>
    </comment>
    <comment ref="F22" authorId="0">
      <text>
        <r>
          <rPr>
            <sz val="8"/>
            <color indexed="10"/>
            <rFont val="Arial"/>
            <family val="2"/>
          </rPr>
          <t>Enter the total unrestricted additional continuing education allowance the company will provide and that you expect to use.</t>
        </r>
      </text>
    </comment>
    <comment ref="L22" authorId="0">
      <text>
        <r>
          <rPr>
            <sz val="8"/>
            <color indexed="10"/>
            <rFont val="Arial"/>
            <family val="2"/>
          </rPr>
          <t>Enter the number of years among which the additional learning money will be spread.</t>
        </r>
      </text>
    </comment>
    <comment ref="N22" authorId="0">
      <text>
        <r>
          <rPr>
            <sz val="8"/>
            <color indexed="10"/>
            <rFont val="Arial"/>
            <family val="2"/>
          </rPr>
          <t>Enter the total unrestricted additional continuing education allowance the company will provide and that you expect to use.</t>
        </r>
      </text>
    </comment>
    <comment ref="F25" authorId="0">
      <text>
        <r>
          <rPr>
            <sz val="8"/>
            <color indexed="10"/>
            <rFont val="Arial"/>
            <family val="2"/>
          </rPr>
          <t>Enter the premium it would cost you annually to obtain coverage equal to what the company provides.</t>
        </r>
      </text>
    </comment>
    <comment ref="N25" authorId="0">
      <text>
        <r>
          <rPr>
            <sz val="8"/>
            <color indexed="10"/>
            <rFont val="Arial"/>
            <family val="2"/>
          </rPr>
          <t>Enter the premium it would cost you annually to obtain coverage equal to what the company provides.</t>
        </r>
      </text>
    </comment>
    <comment ref="F26" authorId="0">
      <text>
        <r>
          <rPr>
            <sz val="8"/>
            <color indexed="10"/>
            <rFont val="Arial"/>
            <family val="2"/>
          </rPr>
          <t>Enter the premium it would cost you annually to obtain coverage equal to what the company provides.</t>
        </r>
      </text>
    </comment>
    <comment ref="N26" authorId="0">
      <text>
        <r>
          <rPr>
            <sz val="8"/>
            <color indexed="10"/>
            <rFont val="Arial"/>
            <family val="2"/>
          </rPr>
          <t>Enter the premium it would cost you annually to obtain coverage equal to what the company provides.</t>
        </r>
      </text>
    </comment>
    <comment ref="F28" authorId="0">
      <text>
        <r>
          <rPr>
            <sz val="8"/>
            <color indexed="10"/>
            <rFont val="Arial"/>
            <family val="2"/>
          </rPr>
          <t>Enter the premium it would cost you annually to obtain coverage equal to what the company provides.</t>
        </r>
      </text>
    </comment>
    <comment ref="N28" authorId="0">
      <text>
        <r>
          <rPr>
            <sz val="8"/>
            <color indexed="10"/>
            <rFont val="Arial"/>
            <family val="2"/>
          </rPr>
          <t>Enter the premium it would cost you annually to obtain coverage equal to what the company provides.</t>
        </r>
      </text>
    </comment>
    <comment ref="F29" authorId="0">
      <text>
        <r>
          <rPr>
            <sz val="8"/>
            <color indexed="10"/>
            <rFont val="Arial"/>
            <family val="2"/>
          </rPr>
          <t>Enter the premium it would cost you annually to obtain coverage equal to what the company provides.</t>
        </r>
      </text>
    </comment>
    <comment ref="N29" authorId="0">
      <text>
        <r>
          <rPr>
            <sz val="8"/>
            <color indexed="10"/>
            <rFont val="Arial"/>
            <family val="2"/>
          </rPr>
          <t>Enter the premium it would cost you annually to obtain coverage equal to what the company provides.</t>
        </r>
      </text>
    </comment>
    <comment ref="C31" authorId="0">
      <text>
        <r>
          <rPr>
            <sz val="8"/>
            <color indexed="10"/>
            <rFont val="Arial"/>
            <family val="2"/>
          </rPr>
          <t>For each year, enter the fraction of your base salary the company will contribute to your savings plan.</t>
        </r>
      </text>
    </comment>
    <comment ref="D31" authorId="0">
      <text>
        <r>
          <rPr>
            <sz val="8"/>
            <color indexed="10"/>
            <rFont val="Arial"/>
            <family val="2"/>
          </rPr>
          <t>For each year, enter the fraction of your base salary the company will contribute to your pension plan.</t>
        </r>
      </text>
    </comment>
    <comment ref="E31" authorId="0">
      <text>
        <r>
          <rPr>
            <sz val="8"/>
            <color indexed="10"/>
            <rFont val="Arial"/>
            <family val="2"/>
          </rPr>
          <t>For each year, enter the number of weeks of paid vacation you expect to receive.</t>
        </r>
      </text>
    </comment>
    <comment ref="K31" authorId="0">
      <text>
        <r>
          <rPr>
            <sz val="8"/>
            <color indexed="10"/>
            <rFont val="Arial"/>
            <family val="2"/>
          </rPr>
          <t>For each year, enter the fraction of your base salary the company will contribute to your savings plan.</t>
        </r>
      </text>
    </comment>
    <comment ref="L31" authorId="0">
      <text>
        <r>
          <rPr>
            <sz val="8"/>
            <color indexed="10"/>
            <rFont val="Arial"/>
            <family val="2"/>
          </rPr>
          <t>For each year, enter the fraction of your base salary the company will contribute to your pension plan.</t>
        </r>
      </text>
    </comment>
    <comment ref="M31" authorId="0">
      <text>
        <r>
          <rPr>
            <sz val="8"/>
            <color indexed="10"/>
            <rFont val="Arial"/>
            <family val="2"/>
          </rPr>
          <t>For each year, enter the number of weeks of paid vacation you expect to receive.</t>
        </r>
      </text>
    </comment>
    <comment ref="B63" authorId="0">
      <text>
        <r>
          <rPr>
            <sz val="8"/>
            <color indexed="10"/>
            <rFont val="Arial"/>
            <family val="2"/>
          </rPr>
          <t>Enter the discount at which you are allowed to buy company stock (if any).</t>
        </r>
      </text>
    </comment>
    <comment ref="D63" authorId="0">
      <text>
        <r>
          <rPr>
            <sz val="8"/>
            <color indexed="10"/>
            <rFont val="Arial"/>
            <family val="2"/>
          </rPr>
          <t>Enter the amount of stock you are allowed to buy discounted or the amount you expect to buy, whichever is less.</t>
        </r>
      </text>
    </comment>
    <comment ref="J63" authorId="0">
      <text>
        <r>
          <rPr>
            <sz val="8"/>
            <color indexed="10"/>
            <rFont val="Arial"/>
            <family val="2"/>
          </rPr>
          <t>Enter the discount at which you are allowed to buy company stock (if any).</t>
        </r>
      </text>
    </comment>
    <comment ref="L63" authorId="0">
      <text>
        <r>
          <rPr>
            <sz val="8"/>
            <color indexed="10"/>
            <rFont val="Arial"/>
            <family val="2"/>
          </rPr>
          <t>Enter the amount of stock you are allowed to buy discounted or the amount you expect to buy, whichever is less.</t>
        </r>
      </text>
    </comment>
    <comment ref="F65" authorId="0">
      <text>
        <r>
          <rPr>
            <sz val="8"/>
            <color indexed="10"/>
            <rFont val="Arial"/>
            <family val="2"/>
          </rPr>
          <t>Enter the value of any stock options or other company participation that is not cash on an average annual basis.</t>
        </r>
      </text>
    </comment>
    <comment ref="N65" authorId="0">
      <text>
        <r>
          <rPr>
            <sz val="8"/>
            <color indexed="10"/>
            <rFont val="Arial"/>
            <family val="2"/>
          </rPr>
          <t>Enter the value of any stock options or other company participation that is not cash on an average annual basis.</t>
        </r>
      </text>
    </comment>
    <comment ref="F67" authorId="0">
      <text>
        <r>
          <rPr>
            <sz val="8"/>
            <color indexed="10"/>
            <rFont val="Arial"/>
            <family val="2"/>
          </rPr>
          <t>Enter the cost to you of medical insurance premiums to obtain the same coverage the company provides and pays for.</t>
        </r>
      </text>
    </comment>
    <comment ref="N67" authorId="0">
      <text>
        <r>
          <rPr>
            <sz val="8"/>
            <color indexed="10"/>
            <rFont val="Arial"/>
            <family val="2"/>
          </rPr>
          <t>Enter the cost to you of medical insurance premiums to obtain the same coverage the company provides and pays for.</t>
        </r>
      </text>
    </comment>
    <comment ref="F68" authorId="0">
      <text>
        <r>
          <rPr>
            <sz val="8"/>
            <color indexed="10"/>
            <rFont val="Arial"/>
            <family val="2"/>
          </rPr>
          <t>Enter the cost to you of dental insurance premiums to obtain the same coverage the company provides and pays for.</t>
        </r>
      </text>
    </comment>
    <comment ref="N68" authorId="0">
      <text>
        <r>
          <rPr>
            <sz val="8"/>
            <color indexed="10"/>
            <rFont val="Arial"/>
            <family val="2"/>
          </rPr>
          <t>Enter the cost to you of dental insurance premiums to obtain the same coverage the company provides and pays for.</t>
        </r>
      </text>
    </comment>
    <comment ref="F69" authorId="0">
      <text>
        <r>
          <rPr>
            <sz val="8"/>
            <color indexed="10"/>
            <rFont val="Arial"/>
            <family val="2"/>
          </rPr>
          <t>Enter the cost to you of vision or other insurance premiums to obtain the same coverage the company provides and pays for.</t>
        </r>
      </text>
    </comment>
    <comment ref="N69" authorId="0">
      <text>
        <r>
          <rPr>
            <sz val="8"/>
            <color indexed="10"/>
            <rFont val="Arial"/>
            <family val="2"/>
          </rPr>
          <t>Enter the cost to you of vision or other insurance premiums to obtain the same coverage the company provides and pays for.</t>
        </r>
      </text>
    </comment>
    <comment ref="F71" authorId="0">
      <text>
        <r>
          <rPr>
            <sz val="8"/>
            <color indexed="10"/>
            <rFont val="Arial"/>
            <family val="2"/>
          </rPr>
          <t>Enter the fraction of company profits that will be paid to you each year.  If this benefit is a percentage of revenue instead of profit, enter that fraction and enter revenue in the cell just below.</t>
        </r>
      </text>
    </comment>
    <comment ref="N71" authorId="0">
      <text>
        <r>
          <rPr>
            <sz val="8"/>
            <color indexed="10"/>
            <rFont val="Arial"/>
            <family val="2"/>
          </rPr>
          <t>Enter the fraction of company profits that will be paid to you each year.  If this benefit is a percentage of revenue instead of profit, enter that fraction and enter revenue in the cell just below.</t>
        </r>
      </text>
    </comment>
    <comment ref="F72" authorId="0">
      <text>
        <r>
          <rPr>
            <sz val="8"/>
            <color indexed="10"/>
            <rFont val="Arial"/>
            <family val="2"/>
          </rPr>
          <t>Enter the amount of company profit in which you will be sharing.  If you will be sharing in revenue,  enter revenue in this cell .  Annual company growth input above will be applied to this base year figure.</t>
        </r>
      </text>
    </comment>
    <comment ref="N72" authorId="0">
      <text>
        <r>
          <rPr>
            <sz val="8"/>
            <color indexed="10"/>
            <rFont val="Arial"/>
            <family val="2"/>
          </rPr>
          <t>Enter the amount of company profit in which you will be sharing.  If you will be sharing in revenue,  enter revenue in this cell .  Annual company growth input above will be applied to this base year figure.</t>
        </r>
      </text>
    </comment>
  </commentList>
</comments>
</file>

<file path=xl/sharedStrings.xml><?xml version="1.0" encoding="utf-8"?>
<sst xmlns="http://schemas.openxmlformats.org/spreadsheetml/2006/main" count="263" uniqueCount="128">
  <si>
    <t>There are many ways to evaluate career choices, from emotional and impulsive to structured and technical.  These spreadsheets take the structured approach, even to helping you think through the softer issues involved between companies and positions.  Some of the inputs are estimates or even subjective, and that is okay.  The numbers are certainly subject to change as is the marketplace and the financial health of any company.  Sometimes, doing what commercial people call a sensitivity analysis helps.  That's where you change certain inputs within ranges to see if it changes your decision.  You can even use this spreadsheet to decide between jobs in your own company!</t>
  </si>
  <si>
    <t>Company ABC</t>
  </si>
  <si>
    <t>Company XYZ</t>
  </si>
  <si>
    <t>The pale yellow colored cells are for inputting numbers.  The sheets are protected to make sure the formulas have integrity, but there is no password; you can go to Tools, Protection, Unprotect sheet to customize it for your special circumstances.  Feel free to contact us with comments or suggestions, and best of luck in your career!</t>
  </si>
  <si>
    <t>(1) Example assumes company profit is 100,000 at the base, 3% employee pool, 1/20 to this employee</t>
  </si>
  <si>
    <t>Company profit share (1)</t>
  </si>
  <si>
    <t>(2) The calculations are limited to 30 years; most values further than that do not impact the decision.</t>
  </si>
  <si>
    <t>Retirement age: (2)</t>
  </si>
  <si>
    <t>1500 S. Dairy Ashford Road, Suite 350</t>
  </si>
  <si>
    <t>Houston, Texas  77077</t>
  </si>
  <si>
    <t>Increasing responsibilities</t>
  </si>
  <si>
    <t>Increasing knowledge</t>
  </si>
  <si>
    <t>Non-technical training opportunities</t>
  </si>
  <si>
    <t>General knowledge learning opportunities</t>
  </si>
  <si>
    <t>Corporate vision</t>
  </si>
  <si>
    <t>Corporate leadership</t>
  </si>
  <si>
    <t>Community outreach</t>
  </si>
  <si>
    <t>Work hours at office</t>
  </si>
  <si>
    <t>Work hours at home</t>
  </si>
  <si>
    <t>Business travel</t>
  </si>
  <si>
    <t>Personal health</t>
  </si>
  <si>
    <t>Stress level</t>
  </si>
  <si>
    <t>Enter importance of each issue to you as a fraction from 0 to 1, with 1 being mandatory.  Enter the score of the company or position from 1 to 10 with 10 the best.</t>
  </si>
  <si>
    <t>The risk is incorporated using the accepted risk-weighted expected value method.  This helps us compare the numeric values of two opportunities with different levels of risk.  You will see a Net Future Value, which is the estimated amount of money you would have at the end of your career if you put it all in the bank at the rate of interest you estimate you can earn (4% in the example).  The Net Present Value is what all of the salaries and benefits would be worth today at the same rate of interest.  It is important to compare the numbers, not to focus on the exact amounts.</t>
  </si>
  <si>
    <t>Available professional/technical paths</t>
  </si>
  <si>
    <t>Available managerial paths</t>
  </si>
  <si>
    <t>Office locations</t>
  </si>
  <si>
    <t>Diversity of products/services</t>
  </si>
  <si>
    <t>Diversity of technology</t>
  </si>
  <si>
    <t>Technical/professional training opportunities</t>
  </si>
  <si>
    <t>Interest rate:</t>
  </si>
  <si>
    <t>Increase rate:</t>
  </si>
  <si>
    <t>Medical increase:</t>
  </si>
  <si>
    <t>Company growth rate, annual</t>
  </si>
  <si>
    <t>Signing bonus</t>
  </si>
  <si>
    <t>Company profit sharing or royalty</t>
  </si>
  <si>
    <t xml:space="preserve">Company profit share </t>
  </si>
  <si>
    <t>Company paid premium</t>
  </si>
  <si>
    <t>Short term</t>
  </si>
  <si>
    <t>Long term</t>
  </si>
  <si>
    <t>base year profit</t>
  </si>
  <si>
    <t>This tool is provided to our friends free of charge by Collarini Energy Staffing Inc.  We do not warrant its accuracy or appicability in any way.  We hope you find it useful, and we welcome your feedback.</t>
  </si>
  <si>
    <t>Training programs</t>
  </si>
  <si>
    <t>Disability</t>
  </si>
  <si>
    <t>Savings plan</t>
  </si>
  <si>
    <t>Current age:</t>
  </si>
  <si>
    <t>Amount</t>
  </si>
  <si>
    <t>Base salary, annual</t>
  </si>
  <si>
    <t>Estimated external tuition per week</t>
  </si>
  <si>
    <t>Estimated travel expenses per week</t>
  </si>
  <si>
    <t>Education reimbursement/year</t>
  </si>
  <si>
    <t>Years of education contemplated</t>
  </si>
  <si>
    <t>Risk</t>
  </si>
  <si>
    <t>on the job</t>
  </si>
  <si>
    <t>Incentive/bonus, annual</t>
  </si>
  <si>
    <t>signing bonus</t>
  </si>
  <si>
    <t>Pension plan</t>
  </si>
  <si>
    <t>Stock purchase</t>
  </si>
  <si>
    <t>Medical insurance</t>
  </si>
  <si>
    <t>company paid</t>
  </si>
  <si>
    <t>Vision insurance</t>
  </si>
  <si>
    <t>Dental insurance</t>
  </si>
  <si>
    <t>vacation</t>
  </si>
  <si>
    <t>Stock options/ participation</t>
  </si>
  <si>
    <t>Training programs time</t>
  </si>
  <si>
    <t>Estimated external tuition</t>
  </si>
  <si>
    <t>Estimated travel expenses</t>
  </si>
  <si>
    <t>Education reimbursement</t>
  </si>
  <si>
    <t>Learning account</t>
  </si>
  <si>
    <t>Disability, short term</t>
  </si>
  <si>
    <t>Disability, long term</t>
  </si>
  <si>
    <t>Life insurance</t>
  </si>
  <si>
    <t>Year</t>
  </si>
  <si>
    <t>Total package value</t>
  </si>
  <si>
    <t>Net future value at retirement</t>
  </si>
  <si>
    <t>weeks per year</t>
  </si>
  <si>
    <t>Company plans</t>
  </si>
  <si>
    <t>Savings</t>
  </si>
  <si>
    <t>Pension</t>
  </si>
  <si>
    <t xml:space="preserve">discount </t>
  </si>
  <si>
    <t>per yr.</t>
  </si>
  <si>
    <t>yrs.</t>
  </si>
  <si>
    <t>Vacation, weeks/yr.</t>
  </si>
  <si>
    <t>amount per year</t>
  </si>
  <si>
    <t>percentage</t>
  </si>
  <si>
    <t>Leadership</t>
  </si>
  <si>
    <t>My supervisor</t>
  </si>
  <si>
    <t>My team</t>
  </si>
  <si>
    <t>My mentor</t>
  </si>
  <si>
    <t>Facilities</t>
  </si>
  <si>
    <t>My workspace</t>
  </si>
  <si>
    <t>Office amenities</t>
  </si>
  <si>
    <t>Parking</t>
  </si>
  <si>
    <t>Technology</t>
  </si>
  <si>
    <t>Community</t>
  </si>
  <si>
    <t>My Network</t>
  </si>
  <si>
    <t>Time</t>
  </si>
  <si>
    <t>Commute</t>
  </si>
  <si>
    <t>Overall health</t>
  </si>
  <si>
    <t>Outside Interests</t>
  </si>
  <si>
    <t>Personal</t>
  </si>
  <si>
    <t>Family</t>
  </si>
  <si>
    <t>Other</t>
  </si>
  <si>
    <t>Financial</t>
  </si>
  <si>
    <t>Personal cost or savings</t>
  </si>
  <si>
    <t>Total risked future value:</t>
  </si>
  <si>
    <t>Total risked present value:</t>
  </si>
  <si>
    <t>Comparing job offers: Financial comparison</t>
  </si>
  <si>
    <t>Comparing job offers: Non-financial comparison</t>
  </si>
  <si>
    <t>Career issues</t>
  </si>
  <si>
    <t>Employee</t>
  </si>
  <si>
    <t>Spouse</t>
  </si>
  <si>
    <t>Importance</t>
  </si>
  <si>
    <t>Score</t>
  </si>
  <si>
    <t>Work environment issues</t>
  </si>
  <si>
    <t>Home environment issues</t>
  </si>
  <si>
    <t>Total weighted career issues value</t>
  </si>
  <si>
    <t>Total weighted work environment issues value</t>
  </si>
  <si>
    <t>Total weighted home environment issues value</t>
  </si>
  <si>
    <t>Total all issues value, sum</t>
  </si>
  <si>
    <t>ABC</t>
  </si>
  <si>
    <t>XYZ</t>
  </si>
  <si>
    <t>Comparing Job Offers</t>
  </si>
  <si>
    <t>A simple tool</t>
  </si>
  <si>
    <t>Collarini Energy Staffing Inc.</t>
  </si>
  <si>
    <t>(832) 251-0553</t>
  </si>
  <si>
    <t>www.collarini.com</t>
  </si>
  <si>
    <t>Level of technology</t>
  </si>
</sst>
</file>

<file path=xl/styles.xml><?xml version="1.0" encoding="utf-8"?>
<styleSheet xmlns="http://schemas.openxmlformats.org/spreadsheetml/2006/main">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 #,##0.000_);_(* \(#,##0.000\);_(* &quot;-&quot;??_);_(@_)"/>
    <numFmt numFmtId="166" formatCode="_(&quot;$&quot;* #,##0_);_(&quot;$&quot;* \(#,##0\);_(&quot;$&quot;* &quot;-&quot;??_);_(@_)"/>
    <numFmt numFmtId="167" formatCode="_(* #,##0.0000_);_(* \(#,##0.0000\);_(* &quot;-&quot;??_);_(@_)"/>
  </numFmts>
  <fonts count="28">
    <font>
      <sz val="10"/>
      <name val="Arial"/>
    </font>
    <font>
      <sz val="10"/>
      <name val="Arial"/>
    </font>
    <font>
      <b/>
      <sz val="11"/>
      <name val="Times New Roman"/>
      <family val="1"/>
    </font>
    <font>
      <sz val="11"/>
      <name val="Times New Roman"/>
      <family val="1"/>
    </font>
    <font>
      <b/>
      <i/>
      <sz val="14"/>
      <color indexed="10"/>
      <name val="Times New Roman"/>
      <family val="1"/>
    </font>
    <font>
      <i/>
      <sz val="14"/>
      <color indexed="10"/>
      <name val="Times New Roman"/>
      <family val="1"/>
    </font>
    <font>
      <sz val="8"/>
      <name val="Arial"/>
      <family val="2"/>
    </font>
    <font>
      <b/>
      <sz val="11"/>
      <color indexed="10"/>
      <name val="Times New Roman"/>
      <family val="1"/>
    </font>
    <font>
      <b/>
      <sz val="11"/>
      <color indexed="12"/>
      <name val="Times New Roman"/>
      <family val="1"/>
    </font>
    <font>
      <b/>
      <sz val="12"/>
      <color indexed="10"/>
      <name val="Times New Roman"/>
      <family val="1"/>
    </font>
    <font>
      <sz val="12"/>
      <name val="Times New Roman"/>
      <family val="1"/>
    </font>
    <font>
      <b/>
      <sz val="12"/>
      <color indexed="12"/>
      <name val="Times New Roman"/>
      <family val="1"/>
    </font>
    <font>
      <b/>
      <sz val="14"/>
      <color indexed="10"/>
      <name val="Times New Roman"/>
      <family val="1"/>
    </font>
    <font>
      <sz val="14"/>
      <name val="Times New Roman"/>
      <family val="1"/>
    </font>
    <font>
      <b/>
      <sz val="14"/>
      <color indexed="12"/>
      <name val="Times New Roman"/>
      <family val="1"/>
    </font>
    <font>
      <b/>
      <i/>
      <sz val="16"/>
      <color indexed="10"/>
      <name val="Times New Roman"/>
      <family val="1"/>
    </font>
    <font>
      <sz val="10"/>
      <name val="Times New Roman"/>
      <family val="1"/>
    </font>
    <font>
      <b/>
      <i/>
      <sz val="11"/>
      <color indexed="17"/>
      <name val="Times New Roman"/>
      <family val="1"/>
    </font>
    <font>
      <b/>
      <i/>
      <sz val="10"/>
      <color indexed="10"/>
      <name val="Times New Roman"/>
      <family val="1"/>
    </font>
    <font>
      <b/>
      <i/>
      <sz val="10"/>
      <name val="Times New Roman"/>
      <family val="1"/>
    </font>
    <font>
      <b/>
      <i/>
      <sz val="14"/>
      <name val="Times New Roman"/>
      <family val="1"/>
    </font>
    <font>
      <u/>
      <sz val="10"/>
      <color indexed="12"/>
      <name val="Arial"/>
      <family val="2"/>
    </font>
    <font>
      <b/>
      <sz val="8"/>
      <name val="Times New Roman"/>
      <family val="1"/>
    </font>
    <font>
      <b/>
      <u/>
      <sz val="8"/>
      <color indexed="12"/>
      <name val="Times New Roman"/>
      <family val="1"/>
    </font>
    <font>
      <sz val="10"/>
      <color indexed="9"/>
      <name val="Times New Roman"/>
      <family val="1"/>
    </font>
    <font>
      <sz val="11"/>
      <color indexed="9"/>
      <name val="Times New Roman"/>
      <family val="1"/>
    </font>
    <font>
      <sz val="8"/>
      <color indexed="10"/>
      <name val="Arial"/>
      <family val="2"/>
    </font>
    <font>
      <b/>
      <i/>
      <sz val="14"/>
      <color indexed="12"/>
      <name val="Times New Roman"/>
      <family val="1"/>
    </font>
  </fonts>
  <fills count="3">
    <fill>
      <patternFill patternType="none"/>
    </fill>
    <fill>
      <patternFill patternType="gray125"/>
    </fill>
    <fill>
      <patternFill patternType="solid">
        <fgColor indexed="43"/>
        <bgColor indexed="64"/>
      </patternFill>
    </fill>
  </fills>
  <borders count="31">
    <border>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1" fillId="0" borderId="0" applyNumberFormat="0" applyFill="0" applyBorder="0" applyAlignment="0" applyProtection="0">
      <alignment vertical="top"/>
      <protection locked="0"/>
    </xf>
    <xf numFmtId="9" fontId="1" fillId="0" borderId="0" applyFont="0" applyFill="0" applyBorder="0" applyAlignment="0" applyProtection="0"/>
  </cellStyleXfs>
  <cellXfs count="137">
    <xf numFmtId="0" fontId="0" fillId="0" borderId="0" xfId="0"/>
    <xf numFmtId="164" fontId="5" fillId="0" borderId="0" xfId="1" applyNumberFormat="1" applyFont="1"/>
    <xf numFmtId="164" fontId="3" fillId="0" borderId="0" xfId="1" applyNumberFormat="1" applyFont="1"/>
    <xf numFmtId="164" fontId="2" fillId="0" borderId="0" xfId="1" applyNumberFormat="1" applyFont="1" applyAlignment="1">
      <alignment horizontal="right"/>
    </xf>
    <xf numFmtId="165" fontId="3" fillId="0" borderId="0" xfId="1" applyNumberFormat="1" applyFont="1"/>
    <xf numFmtId="9" fontId="3" fillId="0" borderId="0" xfId="4" applyFont="1"/>
    <xf numFmtId="164" fontId="3" fillId="0" borderId="1" xfId="1" applyNumberFormat="1" applyFont="1" applyBorder="1"/>
    <xf numFmtId="164" fontId="3" fillId="0" borderId="0" xfId="1" applyNumberFormat="1" applyFont="1" applyBorder="1"/>
    <xf numFmtId="164" fontId="2" fillId="0" borderId="0" xfId="1" applyNumberFormat="1" applyFont="1" applyBorder="1" applyAlignment="1">
      <alignment horizontal="center"/>
    </xf>
    <xf numFmtId="165" fontId="3" fillId="0" borderId="2" xfId="1" applyNumberFormat="1" applyFont="1" applyBorder="1"/>
    <xf numFmtId="9" fontId="3" fillId="0" borderId="0" xfId="4" applyFont="1" applyBorder="1"/>
    <xf numFmtId="164" fontId="2" fillId="0" borderId="3" xfId="1" applyNumberFormat="1" applyFont="1" applyBorder="1" applyAlignment="1">
      <alignment horizontal="center" wrapText="1"/>
    </xf>
    <xf numFmtId="0" fontId="2" fillId="0" borderId="3" xfId="0" applyFont="1" applyBorder="1" applyAlignment="1">
      <alignment horizontal="center" wrapText="1"/>
    </xf>
    <xf numFmtId="0" fontId="2" fillId="0" borderId="0" xfId="0" applyFont="1" applyBorder="1" applyAlignment="1">
      <alignment horizontal="center" wrapText="1"/>
    </xf>
    <xf numFmtId="0" fontId="3" fillId="0" borderId="0" xfId="0" applyFont="1"/>
    <xf numFmtId="0" fontId="4" fillId="0" borderId="0" xfId="0" applyFont="1"/>
    <xf numFmtId="164" fontId="3" fillId="0" borderId="0" xfId="1" applyNumberFormat="1" applyFont="1" applyFill="1" applyBorder="1" applyAlignment="1">
      <alignment horizontal="right"/>
    </xf>
    <xf numFmtId="164" fontId="3" fillId="0" borderId="0" xfId="1" applyNumberFormat="1" applyFont="1" applyFill="1" applyBorder="1"/>
    <xf numFmtId="1" fontId="3" fillId="0" borderId="0" xfId="4" applyNumberFormat="1" applyFont="1" applyBorder="1"/>
    <xf numFmtId="1" fontId="3" fillId="0" borderId="0" xfId="1" applyNumberFormat="1" applyFont="1" applyBorder="1"/>
    <xf numFmtId="165" fontId="3" fillId="0" borderId="0" xfId="1" applyNumberFormat="1" applyFont="1" applyBorder="1"/>
    <xf numFmtId="165" fontId="3" fillId="0" borderId="0" xfId="1" applyNumberFormat="1" applyFont="1" applyFill="1" applyBorder="1"/>
    <xf numFmtId="164" fontId="3" fillId="0" borderId="3" xfId="1" applyNumberFormat="1" applyFont="1" applyBorder="1"/>
    <xf numFmtId="43" fontId="3" fillId="0" borderId="0" xfId="1" applyNumberFormat="1" applyFont="1"/>
    <xf numFmtId="167" fontId="3" fillId="0" borderId="0" xfId="1" applyNumberFormat="1" applyFont="1"/>
    <xf numFmtId="164" fontId="13" fillId="0" borderId="0" xfId="1" applyNumberFormat="1" applyFont="1"/>
    <xf numFmtId="164" fontId="15" fillId="0" borderId="0" xfId="1" applyNumberFormat="1" applyFont="1"/>
    <xf numFmtId="0" fontId="16" fillId="0" borderId="0" xfId="0" applyFont="1"/>
    <xf numFmtId="0" fontId="3" fillId="0" borderId="0" xfId="0" applyFont="1" applyAlignment="1">
      <alignment horizontal="center"/>
    </xf>
    <xf numFmtId="0" fontId="3" fillId="0" borderId="0" xfId="0" applyFont="1" applyAlignment="1"/>
    <xf numFmtId="0" fontId="3" fillId="0" borderId="0" xfId="0" applyFont="1" applyBorder="1" applyAlignment="1">
      <alignment horizontal="center"/>
    </xf>
    <xf numFmtId="0" fontId="3" fillId="0" borderId="0" xfId="0" applyFont="1" applyBorder="1" applyAlignment="1"/>
    <xf numFmtId="0" fontId="13" fillId="0" borderId="0" xfId="0" applyFont="1"/>
    <xf numFmtId="0" fontId="7" fillId="0" borderId="3" xfId="0" applyFont="1" applyBorder="1" applyAlignment="1">
      <alignment horizontal="center"/>
    </xf>
    <xf numFmtId="0" fontId="8"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0" xfId="0" applyFont="1" applyBorder="1"/>
    <xf numFmtId="0" fontId="3" fillId="0" borderId="7" xfId="0" applyFont="1" applyBorder="1"/>
    <xf numFmtId="0" fontId="3" fillId="0" borderId="6" xfId="0" applyFont="1" applyBorder="1"/>
    <xf numFmtId="0" fontId="3" fillId="0" borderId="8" xfId="0" applyFont="1" applyBorder="1"/>
    <xf numFmtId="0" fontId="3" fillId="0" borderId="9" xfId="0" applyFont="1" applyBorder="1"/>
    <xf numFmtId="0" fontId="3" fillId="0" borderId="10" xfId="0" applyFont="1" applyBorder="1"/>
    <xf numFmtId="0" fontId="8" fillId="0" borderId="4" xfId="0" applyFont="1" applyBorder="1" applyAlignment="1">
      <alignment horizontal="center"/>
    </xf>
    <xf numFmtId="0" fontId="8" fillId="0" borderId="5" xfId="0" applyFont="1" applyBorder="1" applyAlignment="1">
      <alignment horizontal="center"/>
    </xf>
    <xf numFmtId="0" fontId="3" fillId="0" borderId="6" xfId="0" applyFont="1" applyFill="1" applyBorder="1"/>
    <xf numFmtId="0" fontId="17" fillId="0" borderId="0" xfId="0" applyFont="1"/>
    <xf numFmtId="0" fontId="3" fillId="0" borderId="11" xfId="0" applyFont="1" applyBorder="1"/>
    <xf numFmtId="0" fontId="3" fillId="0" borderId="12" xfId="0" applyFont="1" applyBorder="1"/>
    <xf numFmtId="0" fontId="3" fillId="0" borderId="13" xfId="0" applyFont="1" applyBorder="1"/>
    <xf numFmtId="0" fontId="9" fillId="0" borderId="14" xfId="0" applyFont="1" applyBorder="1"/>
    <xf numFmtId="0" fontId="11" fillId="0" borderId="14" xfId="0" applyFont="1" applyBorder="1"/>
    <xf numFmtId="0" fontId="7" fillId="0" borderId="14" xfId="0" applyFont="1" applyFill="1" applyBorder="1"/>
    <xf numFmtId="0" fontId="8" fillId="0" borderId="14" xfId="0" applyFont="1" applyFill="1" applyBorder="1"/>
    <xf numFmtId="164" fontId="18" fillId="0" borderId="0" xfId="1" applyNumberFormat="1" applyFont="1"/>
    <xf numFmtId="0" fontId="19" fillId="0" borderId="0" xfId="0" applyFont="1"/>
    <xf numFmtId="0" fontId="3" fillId="2" borderId="4" xfId="0" applyFont="1" applyFill="1" applyBorder="1" applyProtection="1">
      <protection locked="0"/>
    </xf>
    <xf numFmtId="0" fontId="3" fillId="2" borderId="3" xfId="0" applyFont="1" applyFill="1" applyBorder="1" applyProtection="1">
      <protection locked="0"/>
    </xf>
    <xf numFmtId="0" fontId="3" fillId="2" borderId="15" xfId="0" applyFont="1" applyFill="1" applyBorder="1" applyProtection="1">
      <protection locked="0"/>
    </xf>
    <xf numFmtId="0" fontId="3" fillId="2" borderId="5" xfId="0" applyFont="1" applyFill="1" applyBorder="1" applyProtection="1">
      <protection locked="0"/>
    </xf>
    <xf numFmtId="0" fontId="3" fillId="2" borderId="16" xfId="0" applyFont="1" applyFill="1" applyBorder="1" applyProtection="1">
      <protection locked="0"/>
    </xf>
    <xf numFmtId="164" fontId="3" fillId="2" borderId="3" xfId="1" applyNumberFormat="1" applyFont="1" applyFill="1" applyBorder="1" applyProtection="1">
      <protection locked="0"/>
    </xf>
    <xf numFmtId="164" fontId="3" fillId="2" borderId="3" xfId="1" applyNumberFormat="1" applyFont="1" applyFill="1" applyBorder="1" applyAlignment="1" applyProtection="1">
      <alignment horizontal="right"/>
      <protection locked="0"/>
    </xf>
    <xf numFmtId="9" fontId="3" fillId="2" borderId="3" xfId="4" applyFont="1" applyFill="1" applyBorder="1" applyProtection="1">
      <protection locked="0"/>
    </xf>
    <xf numFmtId="9" fontId="3" fillId="2" borderId="3" xfId="4" applyFont="1" applyFill="1" applyBorder="1" applyAlignment="1" applyProtection="1">
      <alignment horizontal="right"/>
      <protection locked="0"/>
    </xf>
    <xf numFmtId="165" fontId="3" fillId="2" borderId="3" xfId="1" applyNumberFormat="1" applyFont="1" applyFill="1" applyBorder="1" applyProtection="1">
      <protection locked="0"/>
    </xf>
    <xf numFmtId="164" fontId="3" fillId="2" borderId="17" xfId="1" applyNumberFormat="1" applyFont="1" applyFill="1" applyBorder="1" applyProtection="1">
      <protection locked="0"/>
    </xf>
    <xf numFmtId="166" fontId="3" fillId="2" borderId="3" xfId="2" applyNumberFormat="1" applyFont="1" applyFill="1" applyBorder="1" applyProtection="1">
      <protection locked="0"/>
    </xf>
    <xf numFmtId="10" fontId="3" fillId="2" borderId="3" xfId="4" applyNumberFormat="1" applyFont="1" applyFill="1" applyBorder="1" applyProtection="1">
      <protection locked="0"/>
    </xf>
    <xf numFmtId="0" fontId="10" fillId="0" borderId="0" xfId="0" applyFont="1" applyAlignment="1">
      <alignment wrapText="1"/>
    </xf>
    <xf numFmtId="0" fontId="16" fillId="0" borderId="0" xfId="0" applyFont="1" applyAlignment="1">
      <alignment horizontal="left" wrapText="1"/>
    </xf>
    <xf numFmtId="0" fontId="22" fillId="0" borderId="0" xfId="0" applyFont="1"/>
    <xf numFmtId="0" fontId="23" fillId="0" borderId="0" xfId="3" applyFont="1" applyAlignment="1" applyProtection="1"/>
    <xf numFmtId="0" fontId="24" fillId="0" borderId="0" xfId="0" applyFont="1"/>
    <xf numFmtId="0" fontId="25" fillId="0" borderId="0" xfId="0" applyFont="1" applyAlignment="1"/>
    <xf numFmtId="0" fontId="25" fillId="0" borderId="0" xfId="0" applyFont="1"/>
    <xf numFmtId="0" fontId="25" fillId="0" borderId="0" xfId="0" applyFont="1" applyAlignment="1">
      <alignment horizontal="center"/>
    </xf>
    <xf numFmtId="9" fontId="3" fillId="0" borderId="0" xfId="4" applyFont="1" applyFill="1" applyBorder="1" applyProtection="1">
      <protection locked="0"/>
    </xf>
    <xf numFmtId="164" fontId="5" fillId="0" borderId="0" xfId="1" applyNumberFormat="1" applyFont="1" applyBorder="1"/>
    <xf numFmtId="164" fontId="2" fillId="0" borderId="6" xfId="1" applyNumberFormat="1" applyFont="1" applyBorder="1"/>
    <xf numFmtId="165" fontId="3" fillId="0" borderId="7" xfId="1" applyNumberFormat="1" applyFont="1" applyBorder="1"/>
    <xf numFmtId="164" fontId="2" fillId="0" borderId="0" xfId="1" applyNumberFormat="1" applyFont="1" applyBorder="1" applyAlignment="1">
      <alignment horizontal="right"/>
    </xf>
    <xf numFmtId="164" fontId="2" fillId="0" borderId="18" xfId="1" applyNumberFormat="1" applyFont="1" applyBorder="1"/>
    <xf numFmtId="165" fontId="3" fillId="0" borderId="19" xfId="1" applyNumberFormat="1" applyFont="1" applyBorder="1"/>
    <xf numFmtId="164" fontId="3" fillId="0" borderId="6" xfId="1" applyNumberFormat="1" applyFont="1" applyBorder="1"/>
    <xf numFmtId="165" fontId="3" fillId="2" borderId="5" xfId="1" applyNumberFormat="1" applyFont="1" applyFill="1" applyBorder="1" applyAlignment="1" applyProtection="1">
      <alignment horizontal="right"/>
      <protection locked="0"/>
    </xf>
    <xf numFmtId="165" fontId="3" fillId="2" borderId="5" xfId="1" applyNumberFormat="1" applyFont="1" applyFill="1" applyBorder="1" applyProtection="1">
      <protection locked="0"/>
    </xf>
    <xf numFmtId="164" fontId="3" fillId="0" borderId="6" xfId="1" applyNumberFormat="1" applyFont="1" applyBorder="1" applyAlignment="1">
      <alignment horizontal="right"/>
    </xf>
    <xf numFmtId="164" fontId="3" fillId="0" borderId="6" xfId="1" applyNumberFormat="1" applyFont="1" applyBorder="1" applyAlignment="1">
      <alignment horizontal="left"/>
    </xf>
    <xf numFmtId="164" fontId="3" fillId="0" borderId="8" xfId="1" applyNumberFormat="1" applyFont="1" applyBorder="1"/>
    <xf numFmtId="164" fontId="3" fillId="0" borderId="9" xfId="1" applyNumberFormat="1" applyFont="1" applyBorder="1"/>
    <xf numFmtId="164" fontId="3" fillId="2" borderId="20" xfId="1" applyNumberFormat="1" applyFont="1" applyFill="1" applyBorder="1" applyAlignment="1" applyProtection="1">
      <alignment horizontal="left" indent="2"/>
      <protection locked="0"/>
    </xf>
    <xf numFmtId="165" fontId="3" fillId="0" borderId="21" xfId="1" applyNumberFormat="1" applyFont="1" applyFill="1" applyBorder="1"/>
    <xf numFmtId="164" fontId="3" fillId="0" borderId="7" xfId="1" applyNumberFormat="1" applyFont="1" applyBorder="1"/>
    <xf numFmtId="164" fontId="3" fillId="2" borderId="20" xfId="1" applyNumberFormat="1" applyFont="1" applyFill="1" applyBorder="1" applyProtection="1">
      <protection locked="0"/>
    </xf>
    <xf numFmtId="164" fontId="15" fillId="0" borderId="0" xfId="1" applyNumberFormat="1" applyFont="1" applyBorder="1"/>
    <xf numFmtId="165" fontId="5" fillId="0" borderId="0" xfId="1" applyNumberFormat="1" applyFont="1" applyBorder="1"/>
    <xf numFmtId="164" fontId="2" fillId="0" borderId="0" xfId="1" applyNumberFormat="1" applyFont="1" applyBorder="1"/>
    <xf numFmtId="165" fontId="2" fillId="0" borderId="0" xfId="1" applyNumberFormat="1" applyFont="1" applyBorder="1" applyAlignment="1">
      <alignment horizontal="right"/>
    </xf>
    <xf numFmtId="164" fontId="2" fillId="0" borderId="12" xfId="1" applyNumberFormat="1" applyFont="1" applyBorder="1" applyAlignment="1">
      <alignment horizontal="right"/>
    </xf>
    <xf numFmtId="164" fontId="3" fillId="0" borderId="12" xfId="1" applyNumberFormat="1" applyFont="1" applyBorder="1"/>
    <xf numFmtId="165" fontId="3" fillId="0" borderId="12" xfId="1" applyNumberFormat="1" applyFont="1" applyBorder="1" applyAlignment="1">
      <alignment horizontal="right"/>
    </xf>
    <xf numFmtId="164" fontId="2" fillId="0" borderId="3" xfId="1" applyNumberFormat="1" applyFont="1" applyBorder="1" applyAlignment="1">
      <alignment horizontal="center"/>
    </xf>
    <xf numFmtId="165" fontId="2" fillId="0" borderId="3" xfId="1" applyNumberFormat="1" applyFont="1" applyBorder="1" applyAlignment="1">
      <alignment horizontal="center"/>
    </xf>
    <xf numFmtId="166" fontId="7" fillId="0" borderId="1" xfId="2" applyNumberFormat="1" applyFont="1" applyBorder="1"/>
    <xf numFmtId="166" fontId="7" fillId="0" borderId="0" xfId="2" applyNumberFormat="1" applyFont="1" applyBorder="1"/>
    <xf numFmtId="166" fontId="8" fillId="0" borderId="1" xfId="2" applyNumberFormat="1" applyFont="1" applyBorder="1"/>
    <xf numFmtId="166" fontId="8" fillId="0" borderId="0" xfId="2" applyNumberFormat="1" applyFont="1" applyBorder="1"/>
    <xf numFmtId="0" fontId="27" fillId="0" borderId="0" xfId="0" applyFont="1"/>
    <xf numFmtId="164" fontId="3" fillId="2" borderId="3" xfId="1" applyNumberFormat="1" applyFont="1" applyFill="1" applyBorder="1"/>
    <xf numFmtId="164" fontId="3" fillId="0" borderId="3" xfId="1" applyNumberFormat="1" applyFont="1" applyBorder="1" applyAlignment="1">
      <alignment horizontal="center"/>
    </xf>
    <xf numFmtId="164" fontId="3" fillId="0" borderId="3" xfId="1" applyNumberFormat="1" applyFont="1" applyBorder="1" applyAlignment="1">
      <alignment horizontal="center" wrapText="1"/>
    </xf>
    <xf numFmtId="0" fontId="16" fillId="0" borderId="0" xfId="0" applyFont="1" applyAlignment="1">
      <alignment horizontal="left" wrapText="1"/>
    </xf>
    <xf numFmtId="0" fontId="15" fillId="0" borderId="0" xfId="0" applyFont="1" applyAlignment="1">
      <alignment horizontal="center"/>
    </xf>
    <xf numFmtId="0" fontId="20" fillId="0" borderId="0" xfId="0" applyFont="1" applyAlignment="1">
      <alignment horizontal="center"/>
    </xf>
    <xf numFmtId="0" fontId="12" fillId="2" borderId="22" xfId="0" applyFont="1" applyFill="1" applyBorder="1" applyAlignment="1" applyProtection="1">
      <alignment horizontal="center"/>
      <protection locked="0"/>
    </xf>
    <xf numFmtId="0" fontId="12" fillId="2" borderId="23" xfId="0" applyFont="1" applyFill="1" applyBorder="1" applyAlignment="1" applyProtection="1">
      <alignment horizontal="center"/>
      <protection locked="0"/>
    </xf>
    <xf numFmtId="0" fontId="12" fillId="2" borderId="24" xfId="0" applyFont="1" applyFill="1" applyBorder="1" applyAlignment="1" applyProtection="1">
      <alignment horizontal="center"/>
      <protection locked="0"/>
    </xf>
    <xf numFmtId="0" fontId="14" fillId="2" borderId="22" xfId="0" applyFont="1" applyFill="1" applyBorder="1" applyAlignment="1" applyProtection="1">
      <alignment horizontal="center"/>
      <protection locked="0"/>
    </xf>
    <xf numFmtId="0" fontId="14" fillId="2" borderId="23" xfId="0" applyFont="1" applyFill="1" applyBorder="1" applyAlignment="1" applyProtection="1">
      <alignment horizontal="center"/>
      <protection locked="0"/>
    </xf>
    <xf numFmtId="0" fontId="14" fillId="2" borderId="24" xfId="0" applyFont="1" applyFill="1" applyBorder="1" applyAlignment="1" applyProtection="1">
      <alignment horizontal="center"/>
      <protection locked="0"/>
    </xf>
    <xf numFmtId="0" fontId="8" fillId="0" borderId="25" xfId="0" applyFont="1" applyBorder="1" applyAlignment="1">
      <alignment horizontal="center"/>
    </xf>
    <xf numFmtId="0" fontId="8" fillId="0" borderId="26" xfId="0" applyFont="1" applyBorder="1" applyAlignment="1">
      <alignment horizontal="center"/>
    </xf>
    <xf numFmtId="0" fontId="8" fillId="0" borderId="17" xfId="0" applyFont="1" applyBorder="1" applyAlignment="1">
      <alignment horizontal="center"/>
    </xf>
    <xf numFmtId="0" fontId="8" fillId="0" borderId="27"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7" fillId="0" borderId="17" xfId="0" applyFont="1" applyBorder="1" applyAlignment="1">
      <alignment horizontal="center"/>
    </xf>
    <xf numFmtId="0" fontId="7" fillId="0" borderId="27" xfId="0" applyFont="1" applyBorder="1" applyAlignment="1">
      <alignment horizontal="center"/>
    </xf>
    <xf numFmtId="164" fontId="12" fillId="0" borderId="28" xfId="1" applyNumberFormat="1" applyFont="1" applyFill="1" applyBorder="1" applyAlignment="1" applyProtection="1">
      <alignment horizontal="center"/>
    </xf>
    <xf numFmtId="164" fontId="12" fillId="0" borderId="29" xfId="1" applyNumberFormat="1" applyFont="1" applyFill="1" applyBorder="1" applyAlignment="1" applyProtection="1">
      <alignment horizontal="center"/>
    </xf>
    <xf numFmtId="164" fontId="12" fillId="0" borderId="30" xfId="1" applyNumberFormat="1" applyFont="1" applyFill="1" applyBorder="1" applyAlignment="1" applyProtection="1">
      <alignment horizontal="center"/>
    </xf>
    <xf numFmtId="164" fontId="14" fillId="0" borderId="22" xfId="1" applyNumberFormat="1" applyFont="1" applyFill="1" applyBorder="1" applyAlignment="1" applyProtection="1">
      <alignment horizontal="center"/>
    </xf>
    <xf numFmtId="164" fontId="14" fillId="0" borderId="23" xfId="1" applyNumberFormat="1" applyFont="1" applyFill="1" applyBorder="1" applyAlignment="1" applyProtection="1">
      <alignment horizontal="center"/>
    </xf>
    <xf numFmtId="164" fontId="14" fillId="0" borderId="24" xfId="1" applyNumberFormat="1" applyFont="1" applyFill="1" applyBorder="1" applyAlignment="1" applyProtection="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xdr:colOff>
      <xdr:row>0</xdr:row>
      <xdr:rowOff>53340</xdr:rowOff>
    </xdr:from>
    <xdr:to>
      <xdr:col>0</xdr:col>
      <xdr:colOff>1097280</xdr:colOff>
      <xdr:row>2</xdr:row>
      <xdr:rowOff>7620</xdr:rowOff>
    </xdr:to>
    <xdr:pic>
      <xdr:nvPicPr>
        <xdr:cNvPr id="1028" name="Picture 1" descr="Collarini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r="http://schemas.openxmlformats.org/officeDocument/2006/relationships" xmlns:a="http://schemas.openxmlformats.org/drawingml/2006/main" xmlns:xdr="http://schemas.openxmlformats.org/drawingml/2006/spreadsheetDrawing" xmlns="" val="0"/>
            </a:ext>
          </a:extLst>
        </a:blip>
        <a:srcRect/>
        <a:stretch>
          <a:fillRect/>
        </a:stretch>
      </xdr:blipFill>
      <xdr:spPr bwMode="auto">
        <a:xfrm>
          <a:off x="15240" y="53340"/>
          <a:ext cx="1082040" cy="289560"/>
        </a:xfrm>
        <a:prstGeom prst="rect">
          <a:avLst/>
        </a:prstGeom>
        <a:noFill/>
        <a:ln>
          <a:noFill/>
        </a:ln>
        <a:extLst>
          <a:ext uri="{909E8E84-426E-40DD-AFC4-6F175D3DCCD1}">
            <a14:hiddenFill xmlns:a14="http://schemas.microsoft.com/office/drawing/2010/main" xmlns:a="http://schemas.openxmlformats.org/drawingml/2006/main" xmlns:xdr="http://schemas.openxmlformats.org/drawingml/2006/spreadsheetDrawing" xmlns="">
              <a:solidFill>
                <a:srgbClr val="FFFFFF"/>
              </a:solidFill>
            </a14:hiddenFill>
          </a:ext>
          <a:ext uri="{91240B29-F687-4F45-9708-019B960494DF}">
            <a14:hiddenLine xmlns:a14="http://schemas.microsoft.com/office/drawing/2010/main" xmlns:a="http://schemas.openxmlformats.org/drawingml/2006/main" xmlns:xdr="http://schemas.openxmlformats.org/drawingml/2006/spreadsheetDrawing"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llarini.com/" TargetMode="External"/><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3:K19"/>
  <sheetViews>
    <sheetView showGridLines="0" tabSelected="1" topLeftCell="C1" workbookViewId="0">
      <selection activeCell="H6" sqref="H6"/>
    </sheetView>
  </sheetViews>
  <sheetFormatPr baseColWidth="10" defaultColWidth="8.83203125" defaultRowHeight="12"/>
  <cols>
    <col min="1" max="1" width="17.5" customWidth="1"/>
  </cols>
  <sheetData>
    <row r="3" spans="1:11">
      <c r="A3" s="73" t="s">
        <v>124</v>
      </c>
    </row>
    <row r="4" spans="1:11">
      <c r="A4" s="73" t="s">
        <v>8</v>
      </c>
    </row>
    <row r="5" spans="1:11">
      <c r="A5" s="73" t="s">
        <v>9</v>
      </c>
    </row>
    <row r="6" spans="1:11">
      <c r="A6" s="73" t="s">
        <v>125</v>
      </c>
    </row>
    <row r="7" spans="1:11">
      <c r="A7" s="74" t="s">
        <v>126</v>
      </c>
    </row>
    <row r="9" spans="1:11" ht="18">
      <c r="A9" s="115" t="s">
        <v>122</v>
      </c>
      <c r="B9" s="115"/>
      <c r="C9" s="115"/>
      <c r="D9" s="115"/>
      <c r="E9" s="115"/>
      <c r="F9" s="115"/>
      <c r="G9" s="115"/>
      <c r="H9" s="115"/>
    </row>
    <row r="10" spans="1:11" ht="16">
      <c r="A10" s="116" t="s">
        <v>123</v>
      </c>
      <c r="B10" s="116"/>
      <c r="C10" s="116"/>
      <c r="D10" s="116"/>
      <c r="E10" s="116"/>
      <c r="F10" s="116"/>
      <c r="G10" s="116"/>
      <c r="H10" s="116"/>
    </row>
    <row r="11" spans="1:11" ht="13.25" customHeight="1"/>
    <row r="12" spans="1:11" ht="82.25" customHeight="1">
      <c r="A12" s="114" t="s">
        <v>0</v>
      </c>
      <c r="B12" s="114"/>
      <c r="C12" s="114"/>
      <c r="D12" s="114"/>
      <c r="E12" s="114"/>
      <c r="F12" s="114"/>
      <c r="G12" s="114"/>
      <c r="H12" s="114"/>
      <c r="I12" s="114"/>
      <c r="J12" s="71"/>
      <c r="K12" s="71"/>
    </row>
    <row r="13" spans="1:11" ht="13.25" customHeight="1">
      <c r="A13" s="72"/>
      <c r="B13" s="72"/>
      <c r="C13" s="72"/>
      <c r="D13" s="72"/>
      <c r="E13" s="72"/>
      <c r="F13" s="72"/>
      <c r="G13" s="72"/>
      <c r="H13" s="72"/>
      <c r="I13" s="72"/>
      <c r="J13" s="71"/>
      <c r="K13" s="71"/>
    </row>
    <row r="14" spans="1:11" ht="82.25" customHeight="1">
      <c r="A14" s="114" t="s">
        <v>23</v>
      </c>
      <c r="B14" s="114"/>
      <c r="C14" s="114"/>
      <c r="D14" s="114"/>
      <c r="E14" s="114"/>
      <c r="F14" s="114"/>
      <c r="G14" s="114"/>
      <c r="H14" s="114"/>
      <c r="I14" s="114"/>
      <c r="J14" s="71"/>
      <c r="K14" s="71"/>
    </row>
    <row r="15" spans="1:11" ht="13.25" customHeight="1"/>
    <row r="16" spans="1:11" ht="40.75" customHeight="1">
      <c r="A16" s="114" t="s">
        <v>3</v>
      </c>
      <c r="B16" s="114"/>
      <c r="C16" s="114"/>
      <c r="D16" s="114"/>
      <c r="E16" s="114"/>
      <c r="F16" s="114"/>
      <c r="G16" s="114"/>
      <c r="H16" s="114"/>
      <c r="I16" s="114"/>
      <c r="J16" s="71"/>
      <c r="K16" s="71"/>
    </row>
    <row r="18" spans="1:9">
      <c r="A18" s="114" t="s">
        <v>41</v>
      </c>
      <c r="B18" s="114"/>
      <c r="C18" s="114"/>
      <c r="D18" s="114"/>
      <c r="E18" s="114"/>
      <c r="F18" s="114"/>
      <c r="G18" s="114"/>
      <c r="H18" s="114"/>
      <c r="I18" s="114"/>
    </row>
    <row r="19" spans="1:9">
      <c r="A19" s="114"/>
      <c r="B19" s="114"/>
      <c r="C19" s="114"/>
      <c r="D19" s="114"/>
      <c r="E19" s="114"/>
      <c r="F19" s="114"/>
      <c r="G19" s="114"/>
      <c r="H19" s="114"/>
      <c r="I19" s="114"/>
    </row>
  </sheetData>
  <sheetCalcPr fullCalcOnLoad="1"/>
  <mergeCells count="6">
    <mergeCell ref="A18:I19"/>
    <mergeCell ref="A9:H9"/>
    <mergeCell ref="A10:H10"/>
    <mergeCell ref="A12:I12"/>
    <mergeCell ref="A16:I16"/>
    <mergeCell ref="A14:I14"/>
  </mergeCells>
  <phoneticPr fontId="6" type="noConversion"/>
  <hyperlinks>
    <hyperlink ref="A7" r:id="rId1"/>
  </hyperlinks>
  <pageMargins left="0.77" right="0.57999999999999996" top="1" bottom="1" header="0.5" footer="0.5"/>
  <headerFooter alignWithMargins="0">
    <oddFooter>&amp;R&amp;"Times New Roman,Italic"&amp;7Copyright Collarini Energy Staffing Inc. June 2006.  All rights reserved.</oddFooter>
  </headerFooter>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P60"/>
  <sheetViews>
    <sheetView showGridLines="0" zoomScale="85" workbookViewId="0">
      <pane ySplit="7" topLeftCell="A8" activePane="bottomLeft" state="frozen"/>
      <selection pane="bottomLeft" activeCell="M20" sqref="M20"/>
    </sheetView>
  </sheetViews>
  <sheetFormatPr baseColWidth="10" defaultColWidth="8.83203125" defaultRowHeight="12"/>
  <cols>
    <col min="1" max="1" width="3.33203125" style="27" customWidth="1"/>
    <col min="2" max="2" width="38.1640625" style="27" customWidth="1"/>
    <col min="3" max="6" width="10.83203125" style="27" customWidth="1"/>
    <col min="7" max="7" width="1.83203125" style="27" customWidth="1"/>
    <col min="8" max="11" width="10.83203125" style="27" customWidth="1"/>
    <col min="12" max="12" width="6" style="27" customWidth="1"/>
    <col min="13" max="14" width="6" style="75" customWidth="1"/>
    <col min="15" max="16" width="8.83203125" style="75"/>
    <col min="17" max="16384" width="8.83203125" style="27"/>
  </cols>
  <sheetData>
    <row r="1" spans="1:16" ht="18">
      <c r="A1" s="26" t="s">
        <v>108</v>
      </c>
    </row>
    <row r="2" spans="1:16">
      <c r="A2" s="56"/>
    </row>
    <row r="3" spans="1:16">
      <c r="A3" s="56"/>
      <c r="B3" s="57" t="s">
        <v>22</v>
      </c>
    </row>
    <row r="4" spans="1:16" ht="13" thickBot="1">
      <c r="A4" s="56"/>
    </row>
    <row r="5" spans="1:16" ht="16">
      <c r="C5" s="117" t="s">
        <v>1</v>
      </c>
      <c r="D5" s="118"/>
      <c r="E5" s="118"/>
      <c r="F5" s="119"/>
      <c r="G5" s="32"/>
      <c r="H5" s="120" t="s">
        <v>2</v>
      </c>
      <c r="I5" s="121"/>
      <c r="J5" s="121"/>
      <c r="K5" s="122"/>
      <c r="M5" s="75" t="s">
        <v>120</v>
      </c>
      <c r="N5" s="75" t="s">
        <v>121</v>
      </c>
    </row>
    <row r="6" spans="1:16" s="14" customFormat="1" ht="13.75">
      <c r="C6" s="127" t="s">
        <v>110</v>
      </c>
      <c r="D6" s="128"/>
      <c r="E6" s="129" t="s">
        <v>111</v>
      </c>
      <c r="F6" s="130"/>
      <c r="G6" s="31"/>
      <c r="H6" s="123" t="s">
        <v>110</v>
      </c>
      <c r="I6" s="124"/>
      <c r="J6" s="125" t="s">
        <v>111</v>
      </c>
      <c r="K6" s="126"/>
      <c r="L6" s="29"/>
      <c r="M6" s="76"/>
      <c r="N6" s="76"/>
      <c r="O6" s="77"/>
      <c r="P6" s="77"/>
    </row>
    <row r="7" spans="1:16" s="14" customFormat="1" ht="13.75">
      <c r="C7" s="35" t="s">
        <v>112</v>
      </c>
      <c r="D7" s="33" t="s">
        <v>113</v>
      </c>
      <c r="E7" s="33" t="s">
        <v>112</v>
      </c>
      <c r="F7" s="36" t="s">
        <v>113</v>
      </c>
      <c r="G7" s="31"/>
      <c r="H7" s="45" t="s">
        <v>112</v>
      </c>
      <c r="I7" s="34" t="s">
        <v>113</v>
      </c>
      <c r="J7" s="34" t="s">
        <v>112</v>
      </c>
      <c r="K7" s="46" t="s">
        <v>113</v>
      </c>
      <c r="L7" s="29"/>
      <c r="M7" s="78"/>
      <c r="N7" s="78"/>
      <c r="O7" s="77"/>
      <c r="P7" s="77"/>
    </row>
    <row r="8" spans="1:16" s="14" customFormat="1" ht="13">
      <c r="A8" s="48" t="s">
        <v>109</v>
      </c>
      <c r="C8" s="37"/>
      <c r="D8" s="30"/>
      <c r="E8" s="30"/>
      <c r="F8" s="38"/>
      <c r="G8" s="28"/>
      <c r="H8" s="37"/>
      <c r="I8" s="30"/>
      <c r="J8" s="30"/>
      <c r="K8" s="38"/>
      <c r="L8" s="28"/>
      <c r="M8" s="78"/>
      <c r="N8" s="78"/>
      <c r="O8" s="77"/>
      <c r="P8" s="77"/>
    </row>
    <row r="9" spans="1:16" s="14" customFormat="1" ht="13.75">
      <c r="A9" s="14" t="s">
        <v>10</v>
      </c>
      <c r="C9" s="37"/>
      <c r="D9" s="30"/>
      <c r="E9" s="30"/>
      <c r="F9" s="38"/>
      <c r="G9" s="28"/>
      <c r="H9" s="37"/>
      <c r="I9" s="30"/>
      <c r="J9" s="30"/>
      <c r="K9" s="38"/>
      <c r="L9" s="28"/>
      <c r="M9" s="78"/>
      <c r="N9" s="78"/>
      <c r="O9" s="77"/>
      <c r="P9" s="77"/>
    </row>
    <row r="10" spans="1:16" s="14" customFormat="1" ht="13.75">
      <c r="B10" s="14" t="s">
        <v>24</v>
      </c>
      <c r="C10" s="58"/>
      <c r="D10" s="59"/>
      <c r="E10" s="39"/>
      <c r="F10" s="40"/>
      <c r="H10" s="58"/>
      <c r="I10" s="59"/>
      <c r="J10" s="39"/>
      <c r="K10" s="40"/>
      <c r="M10" s="77">
        <f>C10*D10</f>
        <v>0</v>
      </c>
      <c r="N10" s="77">
        <f>H10*I10</f>
        <v>0</v>
      </c>
      <c r="O10" s="77"/>
      <c r="P10" s="77"/>
    </row>
    <row r="11" spans="1:16" s="14" customFormat="1" ht="13.75">
      <c r="B11" s="14" t="s">
        <v>25</v>
      </c>
      <c r="C11" s="58"/>
      <c r="D11" s="59"/>
      <c r="E11" s="39"/>
      <c r="F11" s="40"/>
      <c r="H11" s="58"/>
      <c r="I11" s="59"/>
      <c r="J11" s="39"/>
      <c r="K11" s="40"/>
      <c r="M11" s="77">
        <f t="shared" ref="M11:M19" si="0">C11*D11</f>
        <v>0</v>
      </c>
      <c r="N11" s="77">
        <f t="shared" ref="N11:N19" si="1">H11*I11</f>
        <v>0</v>
      </c>
      <c r="O11" s="77"/>
      <c r="P11" s="77"/>
    </row>
    <row r="12" spans="1:16" s="14" customFormat="1" ht="13.75">
      <c r="B12" s="14" t="s">
        <v>26</v>
      </c>
      <c r="C12" s="58"/>
      <c r="D12" s="59"/>
      <c r="E12" s="39"/>
      <c r="F12" s="40"/>
      <c r="H12" s="58"/>
      <c r="I12" s="59"/>
      <c r="J12" s="39"/>
      <c r="K12" s="40"/>
      <c r="M12" s="77">
        <f t="shared" si="0"/>
        <v>0</v>
      </c>
      <c r="N12" s="77">
        <f t="shared" si="1"/>
        <v>0</v>
      </c>
      <c r="O12" s="77"/>
      <c r="P12" s="77"/>
    </row>
    <row r="13" spans="1:16" s="14" customFormat="1" ht="13.75">
      <c r="B13" s="14" t="s">
        <v>27</v>
      </c>
      <c r="C13" s="58"/>
      <c r="D13" s="59"/>
      <c r="E13" s="39"/>
      <c r="F13" s="40"/>
      <c r="H13" s="58"/>
      <c r="I13" s="59"/>
      <c r="J13" s="39"/>
      <c r="K13" s="40"/>
      <c r="M13" s="77">
        <f t="shared" si="0"/>
        <v>0</v>
      </c>
      <c r="N13" s="77">
        <f t="shared" si="1"/>
        <v>0</v>
      </c>
      <c r="O13" s="77"/>
      <c r="P13" s="77"/>
    </row>
    <row r="14" spans="1:16" s="14" customFormat="1" ht="13.75">
      <c r="B14" s="14" t="s">
        <v>28</v>
      </c>
      <c r="C14" s="58"/>
      <c r="D14" s="59"/>
      <c r="E14" s="39"/>
      <c r="F14" s="40"/>
      <c r="H14" s="58"/>
      <c r="I14" s="59"/>
      <c r="J14" s="39"/>
      <c r="K14" s="40"/>
      <c r="M14" s="77">
        <f>C14*D14</f>
        <v>0</v>
      </c>
      <c r="N14" s="77">
        <f>H14*I14</f>
        <v>0</v>
      </c>
      <c r="O14" s="77"/>
      <c r="P14" s="77"/>
    </row>
    <row r="15" spans="1:16" s="14" customFormat="1" ht="13.75">
      <c r="B15" s="14" t="s">
        <v>127</v>
      </c>
      <c r="C15" s="58"/>
      <c r="D15" s="59"/>
      <c r="E15" s="39"/>
      <c r="F15" s="40"/>
      <c r="H15" s="58"/>
      <c r="I15" s="59"/>
      <c r="J15" s="39"/>
      <c r="K15" s="40"/>
      <c r="M15" s="77">
        <f t="shared" si="0"/>
        <v>0</v>
      </c>
      <c r="N15" s="77">
        <f t="shared" si="1"/>
        <v>0</v>
      </c>
      <c r="O15" s="77"/>
      <c r="P15" s="77"/>
    </row>
    <row r="16" spans="1:16" s="14" customFormat="1" ht="13.75">
      <c r="A16" s="14" t="s">
        <v>11</v>
      </c>
      <c r="C16" s="41"/>
      <c r="D16" s="39"/>
      <c r="E16" s="39"/>
      <c r="F16" s="40"/>
      <c r="H16" s="41"/>
      <c r="I16" s="39"/>
      <c r="J16" s="39"/>
      <c r="K16" s="40"/>
      <c r="M16" s="77">
        <f t="shared" si="0"/>
        <v>0</v>
      </c>
      <c r="N16" s="77">
        <f t="shared" si="1"/>
        <v>0</v>
      </c>
      <c r="O16" s="77"/>
      <c r="P16" s="77"/>
    </row>
    <row r="17" spans="1:16" s="14" customFormat="1" ht="13.75">
      <c r="B17" s="14" t="s">
        <v>29</v>
      </c>
      <c r="C17" s="58"/>
      <c r="D17" s="59"/>
      <c r="E17" s="39"/>
      <c r="F17" s="40"/>
      <c r="H17" s="58"/>
      <c r="I17" s="59"/>
      <c r="J17" s="39"/>
      <c r="K17" s="40"/>
      <c r="M17" s="77">
        <f t="shared" si="0"/>
        <v>0</v>
      </c>
      <c r="N17" s="77">
        <f t="shared" si="1"/>
        <v>0</v>
      </c>
      <c r="O17" s="77"/>
      <c r="P17" s="77"/>
    </row>
    <row r="18" spans="1:16" s="14" customFormat="1" ht="13.75">
      <c r="B18" s="14" t="s">
        <v>12</v>
      </c>
      <c r="C18" s="58"/>
      <c r="D18" s="59"/>
      <c r="E18" s="39"/>
      <c r="F18" s="40"/>
      <c r="H18" s="58"/>
      <c r="I18" s="59"/>
      <c r="J18" s="39"/>
      <c r="K18" s="40"/>
      <c r="M18" s="77">
        <f t="shared" si="0"/>
        <v>0</v>
      </c>
      <c r="N18" s="77">
        <f t="shared" si="1"/>
        <v>0</v>
      </c>
      <c r="O18" s="77"/>
      <c r="P18" s="77"/>
    </row>
    <row r="19" spans="1:16" s="14" customFormat="1" ht="14" thickBot="1">
      <c r="B19" s="14" t="s">
        <v>13</v>
      </c>
      <c r="C19" s="58"/>
      <c r="D19" s="60"/>
      <c r="E19" s="39"/>
      <c r="F19" s="40"/>
      <c r="H19" s="58"/>
      <c r="I19" s="60"/>
      <c r="J19" s="39"/>
      <c r="K19" s="40"/>
      <c r="M19" s="77">
        <f t="shared" si="0"/>
        <v>0</v>
      </c>
      <c r="N19" s="77">
        <f t="shared" si="1"/>
        <v>0</v>
      </c>
      <c r="O19" s="77"/>
      <c r="P19" s="77"/>
    </row>
    <row r="20" spans="1:16" s="14" customFormat="1" ht="14" thickBot="1">
      <c r="A20" s="48" t="s">
        <v>116</v>
      </c>
      <c r="C20" s="47"/>
      <c r="D20" s="54">
        <f>M20</f>
        <v>0</v>
      </c>
      <c r="E20" s="39"/>
      <c r="F20" s="40"/>
      <c r="H20" s="47"/>
      <c r="I20" s="55">
        <f>N20</f>
        <v>0</v>
      </c>
      <c r="J20" s="39"/>
      <c r="K20" s="40"/>
      <c r="M20" s="77">
        <f>SUM(M10:M19)</f>
        <v>0</v>
      </c>
      <c r="N20" s="77">
        <f>SUM(N10:N19)</f>
        <v>0</v>
      </c>
      <c r="O20" s="77"/>
      <c r="P20" s="77"/>
    </row>
    <row r="21" spans="1:16" s="14" customFormat="1" ht="13.75">
      <c r="C21" s="41"/>
      <c r="D21" s="39"/>
      <c r="E21" s="39"/>
      <c r="F21" s="40"/>
      <c r="H21" s="41"/>
      <c r="I21" s="39"/>
      <c r="J21" s="39"/>
      <c r="K21" s="40"/>
      <c r="M21" s="77"/>
      <c r="N21" s="77"/>
      <c r="O21" s="77"/>
      <c r="P21" s="77"/>
    </row>
    <row r="22" spans="1:16" s="14" customFormat="1" ht="13">
      <c r="A22" s="48" t="s">
        <v>114</v>
      </c>
      <c r="C22" s="41"/>
      <c r="D22" s="39"/>
      <c r="E22" s="39"/>
      <c r="F22" s="40"/>
      <c r="H22" s="41"/>
      <c r="I22" s="39"/>
      <c r="J22" s="39"/>
      <c r="K22" s="40"/>
      <c r="M22" s="77"/>
      <c r="N22" s="77"/>
      <c r="O22" s="77"/>
      <c r="P22" s="77"/>
    </row>
    <row r="23" spans="1:16" s="14" customFormat="1" ht="13.75">
      <c r="A23" s="14" t="s">
        <v>85</v>
      </c>
      <c r="C23" s="41"/>
      <c r="D23" s="39"/>
      <c r="E23" s="39"/>
      <c r="F23" s="40"/>
      <c r="H23" s="41"/>
      <c r="I23" s="39"/>
      <c r="J23" s="39"/>
      <c r="K23" s="40"/>
      <c r="M23" s="77"/>
      <c r="N23" s="77"/>
      <c r="O23" s="77"/>
      <c r="P23" s="77"/>
    </row>
    <row r="24" spans="1:16" s="14" customFormat="1" ht="13.75">
      <c r="B24" s="14" t="s">
        <v>14</v>
      </c>
      <c r="C24" s="58"/>
      <c r="D24" s="59"/>
      <c r="E24" s="39"/>
      <c r="F24" s="40"/>
      <c r="H24" s="58"/>
      <c r="I24" s="59"/>
      <c r="J24" s="39"/>
      <c r="K24" s="40"/>
      <c r="M24" s="77">
        <f t="shared" ref="M24:M36" si="2">C24*D24</f>
        <v>0</v>
      </c>
      <c r="N24" s="77">
        <f t="shared" ref="N24:N36" si="3">H24*I24</f>
        <v>0</v>
      </c>
      <c r="O24" s="77"/>
      <c r="P24" s="77"/>
    </row>
    <row r="25" spans="1:16" s="14" customFormat="1" ht="13.75">
      <c r="B25" s="14" t="s">
        <v>15</v>
      </c>
      <c r="C25" s="58"/>
      <c r="D25" s="59"/>
      <c r="E25" s="39"/>
      <c r="F25" s="40"/>
      <c r="H25" s="58"/>
      <c r="I25" s="59"/>
      <c r="J25" s="39"/>
      <c r="K25" s="40"/>
      <c r="M25" s="77">
        <f t="shared" si="2"/>
        <v>0</v>
      </c>
      <c r="N25" s="77">
        <f t="shared" si="3"/>
        <v>0</v>
      </c>
      <c r="O25" s="77"/>
      <c r="P25" s="77"/>
    </row>
    <row r="26" spans="1:16" s="14" customFormat="1" ht="13.75">
      <c r="B26" s="14" t="s">
        <v>86</v>
      </c>
      <c r="C26" s="58"/>
      <c r="D26" s="59"/>
      <c r="E26" s="39"/>
      <c r="F26" s="40"/>
      <c r="H26" s="58"/>
      <c r="I26" s="59"/>
      <c r="J26" s="39"/>
      <c r="K26" s="40"/>
      <c r="M26" s="77">
        <f t="shared" si="2"/>
        <v>0</v>
      </c>
      <c r="N26" s="77">
        <f t="shared" si="3"/>
        <v>0</v>
      </c>
      <c r="O26" s="77"/>
      <c r="P26" s="77"/>
    </row>
    <row r="27" spans="1:16" s="14" customFormat="1" ht="13.75">
      <c r="B27" s="14" t="s">
        <v>87</v>
      </c>
      <c r="C27" s="58"/>
      <c r="D27" s="59"/>
      <c r="E27" s="39"/>
      <c r="F27" s="40"/>
      <c r="H27" s="58"/>
      <c r="I27" s="59"/>
      <c r="J27" s="39"/>
      <c r="K27" s="40"/>
      <c r="M27" s="77">
        <f t="shared" si="2"/>
        <v>0</v>
      </c>
      <c r="N27" s="77">
        <f t="shared" si="3"/>
        <v>0</v>
      </c>
      <c r="O27" s="77"/>
      <c r="P27" s="77"/>
    </row>
    <row r="28" spans="1:16" s="14" customFormat="1" ht="13.75">
      <c r="B28" s="14" t="s">
        <v>88</v>
      </c>
      <c r="C28" s="58"/>
      <c r="D28" s="59"/>
      <c r="E28" s="39"/>
      <c r="F28" s="40"/>
      <c r="H28" s="58"/>
      <c r="I28" s="59"/>
      <c r="J28" s="39"/>
      <c r="K28" s="40"/>
      <c r="M28" s="77">
        <f t="shared" si="2"/>
        <v>0</v>
      </c>
      <c r="N28" s="77">
        <f t="shared" si="3"/>
        <v>0</v>
      </c>
      <c r="O28" s="77"/>
      <c r="P28" s="77"/>
    </row>
    <row r="29" spans="1:16" s="14" customFormat="1" ht="13.75">
      <c r="A29" s="14" t="s">
        <v>89</v>
      </c>
      <c r="C29" s="41"/>
      <c r="D29" s="39"/>
      <c r="E29" s="39"/>
      <c r="F29" s="40"/>
      <c r="H29" s="41"/>
      <c r="I29" s="39"/>
      <c r="J29" s="39"/>
      <c r="K29" s="40"/>
      <c r="M29" s="77">
        <f t="shared" si="2"/>
        <v>0</v>
      </c>
      <c r="N29" s="77">
        <f t="shared" si="3"/>
        <v>0</v>
      </c>
      <c r="O29" s="77"/>
      <c r="P29" s="77"/>
    </row>
    <row r="30" spans="1:16" s="14" customFormat="1" ht="13.75">
      <c r="B30" s="14" t="s">
        <v>90</v>
      </c>
      <c r="C30" s="58"/>
      <c r="D30" s="59"/>
      <c r="E30" s="39"/>
      <c r="F30" s="40"/>
      <c r="H30" s="58"/>
      <c r="I30" s="59"/>
      <c r="J30" s="39"/>
      <c r="K30" s="40"/>
      <c r="M30" s="77">
        <f t="shared" si="2"/>
        <v>0</v>
      </c>
      <c r="N30" s="77">
        <f t="shared" si="3"/>
        <v>0</v>
      </c>
      <c r="O30" s="77"/>
      <c r="P30" s="77"/>
    </row>
    <row r="31" spans="1:16" s="14" customFormat="1" ht="13.75">
      <c r="B31" s="14" t="s">
        <v>91</v>
      </c>
      <c r="C31" s="58"/>
      <c r="D31" s="59"/>
      <c r="E31" s="39"/>
      <c r="F31" s="40"/>
      <c r="H31" s="58"/>
      <c r="I31" s="59"/>
      <c r="J31" s="39"/>
      <c r="K31" s="40"/>
      <c r="M31" s="77">
        <f t="shared" si="2"/>
        <v>0</v>
      </c>
      <c r="N31" s="77">
        <f t="shared" si="3"/>
        <v>0</v>
      </c>
      <c r="O31" s="77"/>
      <c r="P31" s="77"/>
    </row>
    <row r="32" spans="1:16" s="14" customFormat="1" ht="13.75">
      <c r="B32" s="14" t="s">
        <v>92</v>
      </c>
      <c r="C32" s="58"/>
      <c r="D32" s="59"/>
      <c r="E32" s="39"/>
      <c r="F32" s="40"/>
      <c r="H32" s="58"/>
      <c r="I32" s="59"/>
      <c r="J32" s="39"/>
      <c r="K32" s="40"/>
      <c r="M32" s="77">
        <f t="shared" si="2"/>
        <v>0</v>
      </c>
      <c r="N32" s="77">
        <f t="shared" si="3"/>
        <v>0</v>
      </c>
      <c r="O32" s="77"/>
      <c r="P32" s="77"/>
    </row>
    <row r="33" spans="1:16" s="14" customFormat="1" ht="13.75">
      <c r="B33" s="14" t="s">
        <v>93</v>
      </c>
      <c r="C33" s="58"/>
      <c r="D33" s="59"/>
      <c r="E33" s="39"/>
      <c r="F33" s="40"/>
      <c r="H33" s="58"/>
      <c r="I33" s="59"/>
      <c r="J33" s="39"/>
      <c r="K33" s="40"/>
      <c r="M33" s="77">
        <f t="shared" si="2"/>
        <v>0</v>
      </c>
      <c r="N33" s="77">
        <f t="shared" si="3"/>
        <v>0</v>
      </c>
      <c r="O33" s="77"/>
      <c r="P33" s="77"/>
    </row>
    <row r="34" spans="1:16" s="14" customFormat="1" ht="13.75">
      <c r="A34" s="14" t="s">
        <v>94</v>
      </c>
      <c r="C34" s="41"/>
      <c r="D34" s="39"/>
      <c r="E34" s="39"/>
      <c r="F34" s="40"/>
      <c r="H34" s="41"/>
      <c r="I34" s="39"/>
      <c r="J34" s="39"/>
      <c r="K34" s="40"/>
      <c r="M34" s="77">
        <f t="shared" si="2"/>
        <v>0</v>
      </c>
      <c r="N34" s="77">
        <f t="shared" si="3"/>
        <v>0</v>
      </c>
      <c r="O34" s="77"/>
      <c r="P34" s="77"/>
    </row>
    <row r="35" spans="1:16" s="14" customFormat="1" ht="13.75">
      <c r="B35" s="14" t="s">
        <v>95</v>
      </c>
      <c r="C35" s="58"/>
      <c r="D35" s="59"/>
      <c r="E35" s="39"/>
      <c r="F35" s="40"/>
      <c r="H35" s="58"/>
      <c r="I35" s="59"/>
      <c r="J35" s="39"/>
      <c r="K35" s="40"/>
      <c r="M35" s="77">
        <f t="shared" si="2"/>
        <v>0</v>
      </c>
      <c r="N35" s="77">
        <f t="shared" si="3"/>
        <v>0</v>
      </c>
      <c r="O35" s="77"/>
      <c r="P35" s="77"/>
    </row>
    <row r="36" spans="1:16" s="14" customFormat="1" ht="14" thickBot="1">
      <c r="B36" s="14" t="s">
        <v>16</v>
      </c>
      <c r="C36" s="58"/>
      <c r="D36" s="60"/>
      <c r="E36" s="39"/>
      <c r="F36" s="40"/>
      <c r="H36" s="58"/>
      <c r="I36" s="60"/>
      <c r="J36" s="39"/>
      <c r="K36" s="40"/>
      <c r="M36" s="77">
        <f t="shared" si="2"/>
        <v>0</v>
      </c>
      <c r="N36" s="77">
        <f t="shared" si="3"/>
        <v>0</v>
      </c>
      <c r="O36" s="77"/>
      <c r="P36" s="77"/>
    </row>
    <row r="37" spans="1:16" s="14" customFormat="1" ht="14" thickBot="1">
      <c r="A37" s="48" t="s">
        <v>117</v>
      </c>
      <c r="C37" s="47"/>
      <c r="D37" s="54">
        <f>M37</f>
        <v>0</v>
      </c>
      <c r="E37" s="39"/>
      <c r="F37" s="40"/>
      <c r="H37" s="47"/>
      <c r="I37" s="55">
        <f>N37</f>
        <v>0</v>
      </c>
      <c r="J37" s="39"/>
      <c r="K37" s="40"/>
      <c r="M37" s="77">
        <f>SUM(M24:M36)</f>
        <v>0</v>
      </c>
      <c r="N37" s="77">
        <f>SUM(N24:N36)</f>
        <v>0</v>
      </c>
      <c r="O37" s="77"/>
      <c r="P37" s="77"/>
    </row>
    <row r="38" spans="1:16" s="14" customFormat="1" ht="14" thickBot="1">
      <c r="C38" s="49"/>
      <c r="D38" s="50"/>
      <c r="E38" s="50"/>
      <c r="F38" s="51"/>
      <c r="H38" s="49"/>
      <c r="I38" s="50"/>
      <c r="J38" s="50"/>
      <c r="K38" s="51"/>
      <c r="M38" s="77"/>
      <c r="N38" s="77"/>
      <c r="O38" s="77"/>
      <c r="P38" s="77"/>
    </row>
    <row r="39" spans="1:16" s="14" customFormat="1" ht="14" thickTop="1">
      <c r="A39" s="48" t="s">
        <v>115</v>
      </c>
      <c r="C39" s="41"/>
      <c r="D39" s="39"/>
      <c r="E39" s="39"/>
      <c r="F39" s="40"/>
      <c r="H39" s="41"/>
      <c r="I39" s="39"/>
      <c r="J39" s="39"/>
      <c r="K39" s="40"/>
      <c r="M39" s="77"/>
      <c r="N39" s="77"/>
      <c r="O39" s="77"/>
      <c r="P39" s="77"/>
    </row>
    <row r="40" spans="1:16" s="14" customFormat="1" ht="13.75">
      <c r="A40" s="14" t="s">
        <v>96</v>
      </c>
      <c r="C40" s="41"/>
      <c r="D40" s="39"/>
      <c r="E40" s="39"/>
      <c r="F40" s="40"/>
      <c r="H40" s="41"/>
      <c r="I40" s="39"/>
      <c r="J40" s="39"/>
      <c r="K40" s="40"/>
      <c r="M40" s="77"/>
      <c r="N40" s="77"/>
      <c r="O40" s="77"/>
      <c r="P40" s="77"/>
    </row>
    <row r="41" spans="1:16" s="14" customFormat="1" ht="13.75">
      <c r="B41" s="14" t="s">
        <v>97</v>
      </c>
      <c r="C41" s="58"/>
      <c r="D41" s="59"/>
      <c r="E41" s="59"/>
      <c r="F41" s="61"/>
      <c r="H41" s="58"/>
      <c r="I41" s="59"/>
      <c r="J41" s="59"/>
      <c r="K41" s="61"/>
      <c r="M41" s="77">
        <f t="shared" ref="M41:M53" si="4">C41*D41</f>
        <v>0</v>
      </c>
      <c r="N41" s="77">
        <f t="shared" ref="N41:N53" si="5">H41*I41</f>
        <v>0</v>
      </c>
      <c r="O41" s="77">
        <f>E41*F41</f>
        <v>0</v>
      </c>
      <c r="P41" s="77">
        <f>J41*K41</f>
        <v>0</v>
      </c>
    </row>
    <row r="42" spans="1:16" s="14" customFormat="1" ht="13.75">
      <c r="B42" s="14" t="s">
        <v>17</v>
      </c>
      <c r="C42" s="58"/>
      <c r="D42" s="59"/>
      <c r="E42" s="59"/>
      <c r="F42" s="61"/>
      <c r="H42" s="58"/>
      <c r="I42" s="59"/>
      <c r="J42" s="59"/>
      <c r="K42" s="61"/>
      <c r="M42" s="77">
        <f t="shared" si="4"/>
        <v>0</v>
      </c>
      <c r="N42" s="77">
        <f t="shared" si="5"/>
        <v>0</v>
      </c>
      <c r="O42" s="77">
        <f t="shared" ref="O42:O53" si="6">E42*F42</f>
        <v>0</v>
      </c>
      <c r="P42" s="77">
        <f t="shared" ref="P42:P53" si="7">J42*K42</f>
        <v>0</v>
      </c>
    </row>
    <row r="43" spans="1:16" s="14" customFormat="1" ht="13.75">
      <c r="B43" s="14" t="s">
        <v>18</v>
      </c>
      <c r="C43" s="58"/>
      <c r="D43" s="59"/>
      <c r="E43" s="59"/>
      <c r="F43" s="61"/>
      <c r="H43" s="58"/>
      <c r="I43" s="59"/>
      <c r="J43" s="59"/>
      <c r="K43" s="61"/>
      <c r="M43" s="77">
        <f t="shared" si="4"/>
        <v>0</v>
      </c>
      <c r="N43" s="77">
        <f t="shared" si="5"/>
        <v>0</v>
      </c>
      <c r="O43" s="77">
        <f t="shared" si="6"/>
        <v>0</v>
      </c>
      <c r="P43" s="77">
        <f t="shared" si="7"/>
        <v>0</v>
      </c>
    </row>
    <row r="44" spans="1:16" s="14" customFormat="1" ht="13.75">
      <c r="B44" s="14" t="s">
        <v>19</v>
      </c>
      <c r="C44" s="58"/>
      <c r="D44" s="59"/>
      <c r="E44" s="59"/>
      <c r="F44" s="61"/>
      <c r="H44" s="58"/>
      <c r="I44" s="59"/>
      <c r="J44" s="59"/>
      <c r="K44" s="61"/>
      <c r="M44" s="77">
        <f t="shared" si="4"/>
        <v>0</v>
      </c>
      <c r="N44" s="77">
        <f t="shared" si="5"/>
        <v>0</v>
      </c>
      <c r="O44" s="77">
        <f t="shared" si="6"/>
        <v>0</v>
      </c>
      <c r="P44" s="77">
        <f t="shared" si="7"/>
        <v>0</v>
      </c>
    </row>
    <row r="45" spans="1:16" s="14" customFormat="1" ht="13.75">
      <c r="A45" s="14" t="s">
        <v>20</v>
      </c>
      <c r="C45" s="41"/>
      <c r="D45" s="39"/>
      <c r="E45" s="39"/>
      <c r="F45" s="40"/>
      <c r="H45" s="41"/>
      <c r="I45" s="39"/>
      <c r="J45" s="39"/>
      <c r="K45" s="40"/>
      <c r="M45" s="77">
        <f t="shared" si="4"/>
        <v>0</v>
      </c>
      <c r="N45" s="77">
        <f t="shared" si="5"/>
        <v>0</v>
      </c>
      <c r="O45" s="77">
        <f t="shared" si="6"/>
        <v>0</v>
      </c>
      <c r="P45" s="77">
        <f t="shared" si="7"/>
        <v>0</v>
      </c>
    </row>
    <row r="46" spans="1:16" s="14" customFormat="1" ht="13.75">
      <c r="B46" s="14" t="s">
        <v>21</v>
      </c>
      <c r="C46" s="58"/>
      <c r="D46" s="59"/>
      <c r="E46" s="59"/>
      <c r="F46" s="61"/>
      <c r="H46" s="58"/>
      <c r="I46" s="59"/>
      <c r="J46" s="59"/>
      <c r="K46" s="61"/>
      <c r="M46" s="77">
        <f t="shared" si="4"/>
        <v>0</v>
      </c>
      <c r="N46" s="77">
        <f t="shared" si="5"/>
        <v>0</v>
      </c>
      <c r="O46" s="77">
        <f t="shared" si="6"/>
        <v>0</v>
      </c>
      <c r="P46" s="77">
        <f t="shared" si="7"/>
        <v>0</v>
      </c>
    </row>
    <row r="47" spans="1:16" s="14" customFormat="1" ht="13.75">
      <c r="B47" s="14" t="s">
        <v>98</v>
      </c>
      <c r="C47" s="58"/>
      <c r="D47" s="59"/>
      <c r="E47" s="59"/>
      <c r="F47" s="61"/>
      <c r="H47" s="58"/>
      <c r="I47" s="59"/>
      <c r="J47" s="59"/>
      <c r="K47" s="61"/>
      <c r="M47" s="77">
        <f t="shared" si="4"/>
        <v>0</v>
      </c>
      <c r="N47" s="77">
        <f t="shared" si="5"/>
        <v>0</v>
      </c>
      <c r="O47" s="77">
        <f t="shared" si="6"/>
        <v>0</v>
      </c>
      <c r="P47" s="77">
        <f t="shared" si="7"/>
        <v>0</v>
      </c>
    </row>
    <row r="48" spans="1:16" s="14" customFormat="1" ht="13.75">
      <c r="A48" s="14" t="s">
        <v>99</v>
      </c>
      <c r="C48" s="41"/>
      <c r="D48" s="39"/>
      <c r="E48" s="39"/>
      <c r="F48" s="40"/>
      <c r="H48" s="41"/>
      <c r="I48" s="39"/>
      <c r="J48" s="39"/>
      <c r="K48" s="40"/>
      <c r="M48" s="77">
        <f t="shared" si="4"/>
        <v>0</v>
      </c>
      <c r="N48" s="77">
        <f t="shared" si="5"/>
        <v>0</v>
      </c>
      <c r="O48" s="77">
        <f t="shared" si="6"/>
        <v>0</v>
      </c>
      <c r="P48" s="77">
        <f t="shared" si="7"/>
        <v>0</v>
      </c>
    </row>
    <row r="49" spans="1:16" s="14" customFormat="1" ht="13.75">
      <c r="B49" s="14" t="s">
        <v>100</v>
      </c>
      <c r="C49" s="58"/>
      <c r="D49" s="59"/>
      <c r="E49" s="59"/>
      <c r="F49" s="61"/>
      <c r="H49" s="58"/>
      <c r="I49" s="59"/>
      <c r="J49" s="59"/>
      <c r="K49" s="61"/>
      <c r="M49" s="77">
        <f t="shared" si="4"/>
        <v>0</v>
      </c>
      <c r="N49" s="77">
        <f t="shared" si="5"/>
        <v>0</v>
      </c>
      <c r="O49" s="77">
        <f t="shared" si="6"/>
        <v>0</v>
      </c>
      <c r="P49" s="77">
        <f t="shared" si="7"/>
        <v>0</v>
      </c>
    </row>
    <row r="50" spans="1:16" s="14" customFormat="1" ht="13.75">
      <c r="B50" s="14" t="s">
        <v>101</v>
      </c>
      <c r="C50" s="58"/>
      <c r="D50" s="59"/>
      <c r="E50" s="59"/>
      <c r="F50" s="61"/>
      <c r="H50" s="58"/>
      <c r="I50" s="59"/>
      <c r="J50" s="59"/>
      <c r="K50" s="61"/>
      <c r="M50" s="77">
        <f t="shared" si="4"/>
        <v>0</v>
      </c>
      <c r="N50" s="77">
        <f t="shared" si="5"/>
        <v>0</v>
      </c>
      <c r="O50" s="77">
        <f t="shared" si="6"/>
        <v>0</v>
      </c>
      <c r="P50" s="77">
        <f t="shared" si="7"/>
        <v>0</v>
      </c>
    </row>
    <row r="51" spans="1:16" s="14" customFormat="1" ht="13.75">
      <c r="B51" s="14" t="s">
        <v>102</v>
      </c>
      <c r="C51" s="58"/>
      <c r="D51" s="59"/>
      <c r="E51" s="59"/>
      <c r="F51" s="61"/>
      <c r="H51" s="58"/>
      <c r="I51" s="59"/>
      <c r="J51" s="59"/>
      <c r="K51" s="61"/>
      <c r="M51" s="77">
        <f t="shared" si="4"/>
        <v>0</v>
      </c>
      <c r="N51" s="77">
        <f t="shared" si="5"/>
        <v>0</v>
      </c>
      <c r="O51" s="77">
        <f t="shared" si="6"/>
        <v>0</v>
      </c>
      <c r="P51" s="77">
        <f t="shared" si="7"/>
        <v>0</v>
      </c>
    </row>
    <row r="52" spans="1:16" s="14" customFormat="1" ht="13.75">
      <c r="A52" s="14" t="s">
        <v>103</v>
      </c>
      <c r="C52" s="41"/>
      <c r="D52" s="39"/>
      <c r="E52" s="39"/>
      <c r="F52" s="40"/>
      <c r="H52" s="41"/>
      <c r="I52" s="39"/>
      <c r="J52" s="39"/>
      <c r="K52" s="40"/>
      <c r="M52" s="77">
        <f t="shared" si="4"/>
        <v>0</v>
      </c>
      <c r="N52" s="77">
        <f t="shared" si="5"/>
        <v>0</v>
      </c>
      <c r="O52" s="77">
        <f t="shared" si="6"/>
        <v>0</v>
      </c>
      <c r="P52" s="77">
        <f t="shared" si="7"/>
        <v>0</v>
      </c>
    </row>
    <row r="53" spans="1:16" s="14" customFormat="1" ht="14" thickBot="1">
      <c r="B53" s="14" t="s">
        <v>104</v>
      </c>
      <c r="C53" s="58"/>
      <c r="D53" s="59"/>
      <c r="E53" s="59"/>
      <c r="F53" s="62"/>
      <c r="H53" s="58"/>
      <c r="I53" s="59"/>
      <c r="J53" s="59"/>
      <c r="K53" s="62"/>
      <c r="M53" s="77">
        <f t="shared" si="4"/>
        <v>0</v>
      </c>
      <c r="N53" s="77">
        <f t="shared" si="5"/>
        <v>0</v>
      </c>
      <c r="O53" s="77">
        <f t="shared" si="6"/>
        <v>0</v>
      </c>
      <c r="P53" s="77">
        <f t="shared" si="7"/>
        <v>0</v>
      </c>
    </row>
    <row r="54" spans="1:16" s="14" customFormat="1" ht="14" thickBot="1">
      <c r="A54" s="48" t="s">
        <v>118</v>
      </c>
      <c r="C54" s="41"/>
      <c r="D54" s="39"/>
      <c r="E54" s="39"/>
      <c r="F54" s="54">
        <f>(M54+O54)/2</f>
        <v>0</v>
      </c>
      <c r="H54" s="41"/>
      <c r="I54" s="39"/>
      <c r="J54" s="39"/>
      <c r="K54" s="55">
        <f>(N54+P54)/2</f>
        <v>0</v>
      </c>
      <c r="M54" s="77">
        <f>SUM(M41:M53)</f>
        <v>0</v>
      </c>
      <c r="N54" s="77">
        <f>SUM(N41:N53)</f>
        <v>0</v>
      </c>
      <c r="O54" s="77">
        <f>SUM(O41:O53)</f>
        <v>0</v>
      </c>
      <c r="P54" s="77">
        <f>SUM(P41:P53)</f>
        <v>0</v>
      </c>
    </row>
    <row r="55" spans="1:16" s="14" customFormat="1" ht="14" thickBot="1">
      <c r="C55" s="41"/>
      <c r="D55" s="39"/>
      <c r="E55" s="39"/>
      <c r="F55" s="40"/>
      <c r="H55" s="41"/>
      <c r="I55" s="39"/>
      <c r="J55" s="39"/>
      <c r="K55" s="40"/>
      <c r="M55" s="77"/>
      <c r="N55" s="77"/>
      <c r="O55" s="77"/>
      <c r="P55" s="77"/>
    </row>
    <row r="56" spans="1:16" s="14" customFormat="1" ht="16" thickBot="1">
      <c r="A56" s="48" t="s">
        <v>119</v>
      </c>
      <c r="C56" s="41"/>
      <c r="D56" s="39"/>
      <c r="E56" s="39"/>
      <c r="F56" s="52">
        <f>F54+D37+D20</f>
        <v>0</v>
      </c>
      <c r="H56" s="41"/>
      <c r="I56" s="39"/>
      <c r="J56" s="39"/>
      <c r="K56" s="53">
        <f>K54+I37+I20</f>
        <v>0</v>
      </c>
      <c r="M56" s="77"/>
      <c r="N56" s="77"/>
      <c r="O56" s="77"/>
      <c r="P56" s="77"/>
    </row>
    <row r="57" spans="1:16" s="14" customFormat="1" ht="14" thickBot="1">
      <c r="C57" s="42"/>
      <c r="D57" s="43"/>
      <c r="E57" s="43"/>
      <c r="F57" s="44"/>
      <c r="H57" s="42"/>
      <c r="I57" s="43"/>
      <c r="J57" s="43"/>
      <c r="K57" s="44"/>
      <c r="M57" s="77"/>
      <c r="N57" s="77"/>
      <c r="O57" s="77"/>
      <c r="P57" s="77"/>
    </row>
    <row r="58" spans="1:16" s="14" customFormat="1" ht="13.75">
      <c r="M58" s="77"/>
      <c r="N58" s="77"/>
      <c r="O58" s="77"/>
      <c r="P58" s="77"/>
    </row>
    <row r="59" spans="1:16" s="14" customFormat="1" ht="13.75">
      <c r="M59" s="77"/>
      <c r="N59" s="77"/>
      <c r="O59" s="77"/>
      <c r="P59" s="77"/>
    </row>
    <row r="60" spans="1:16" s="14" customFormat="1" ht="13.75">
      <c r="M60" s="77"/>
      <c r="N60" s="77"/>
      <c r="O60" s="77"/>
      <c r="P60" s="77"/>
    </row>
  </sheetData>
  <sheetProtection sheet="1" objects="1" scenarios="1"/>
  <mergeCells count="6">
    <mergeCell ref="C5:F5"/>
    <mergeCell ref="H5:K5"/>
    <mergeCell ref="H6:I6"/>
    <mergeCell ref="J6:K6"/>
    <mergeCell ref="C6:D6"/>
    <mergeCell ref="E6:F6"/>
  </mergeCells>
  <phoneticPr fontId="6" type="noConversion"/>
  <dataValidations count="2">
    <dataValidation type="decimal" allowBlank="1" showInputMessage="1" showErrorMessage="1" sqref="C10:C53 H10:H53 E41:E53 J41:J53">
      <formula1>0</formula1>
      <formula2>1</formula2>
    </dataValidation>
    <dataValidation type="whole" allowBlank="1" showInputMessage="1" showErrorMessage="1" sqref="D10:D19 D24:D36 D41:D53 F41:F53 I41:I53 K41:K53 I10:I19 I24:I36">
      <formula1>1</formula1>
      <formula2>10</formula2>
    </dataValidation>
  </dataValidations>
  <pageMargins left="0.37" right="0.36" top="0.55000000000000004" bottom="1" header="0.27" footer="0.5"/>
  <headerFooter alignWithMargins="0">
    <oddFooter>&amp;R&amp;"Times New Roman,Italic"&amp;7Copyright Collarini Energy Staffing Inc. June 2006.  All rights reserved.</oddFooter>
  </headerFooter>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O77"/>
  <sheetViews>
    <sheetView showGridLines="0" zoomScale="75" workbookViewId="0">
      <pane ySplit="7" topLeftCell="A44" activePane="bottomLeft" state="frozen"/>
      <selection pane="bottomLeft" activeCell="H68" sqref="H68"/>
    </sheetView>
  </sheetViews>
  <sheetFormatPr baseColWidth="10" defaultColWidth="8.83203125" defaultRowHeight="13"/>
  <cols>
    <col min="1" max="1" width="16.1640625" style="2" customWidth="1"/>
    <col min="2" max="2" width="8" style="2" customWidth="1"/>
    <col min="3" max="3" width="15.83203125" style="2" customWidth="1"/>
    <col min="4" max="4" width="9.83203125" style="2" customWidth="1"/>
    <col min="5" max="5" width="11.5" style="2" customWidth="1"/>
    <col min="6" max="6" width="15.5" style="2" customWidth="1"/>
    <col min="7" max="7" width="10" style="4" customWidth="1"/>
    <col min="8" max="8" width="4.5" style="2" customWidth="1"/>
    <col min="9" max="9" width="16.1640625" style="2" customWidth="1"/>
    <col min="10" max="10" width="8" style="2" customWidth="1"/>
    <col min="11" max="11" width="15.83203125" style="2" customWidth="1"/>
    <col min="12" max="12" width="9.83203125" style="2" customWidth="1"/>
    <col min="13" max="13" width="11.5" style="2" customWidth="1"/>
    <col min="14" max="14" width="15.5" style="2" customWidth="1"/>
    <col min="15" max="16384" width="8.83203125" style="2"/>
  </cols>
  <sheetData>
    <row r="1" spans="1:15">
      <c r="A1" s="7"/>
      <c r="B1" s="7"/>
      <c r="C1" s="7"/>
      <c r="D1" s="7"/>
      <c r="E1" s="7"/>
      <c r="F1" s="7"/>
      <c r="G1" s="20"/>
    </row>
    <row r="2" spans="1:15" s="1" customFormat="1" ht="18">
      <c r="A2" s="97" t="s">
        <v>107</v>
      </c>
      <c r="B2" s="80"/>
      <c r="C2" s="80"/>
      <c r="D2" s="80"/>
      <c r="E2" s="80"/>
      <c r="F2" s="80"/>
      <c r="G2" s="98"/>
    </row>
    <row r="3" spans="1:15">
      <c r="A3" s="99"/>
      <c r="B3" s="7"/>
      <c r="C3" s="7"/>
      <c r="D3" s="7"/>
      <c r="E3" s="7"/>
      <c r="F3" s="7"/>
      <c r="G3" s="20"/>
    </row>
    <row r="4" spans="1:15">
      <c r="A4" s="99"/>
      <c r="B4" s="7"/>
      <c r="C4" s="7"/>
      <c r="D4" s="7"/>
      <c r="E4" s="7"/>
      <c r="F4" s="7"/>
      <c r="G4" s="20"/>
    </row>
    <row r="5" spans="1:15">
      <c r="A5" s="83" t="s">
        <v>45</v>
      </c>
      <c r="B5" s="63">
        <v>25</v>
      </c>
      <c r="C5" s="17"/>
      <c r="D5" s="83" t="s">
        <v>7</v>
      </c>
      <c r="E5" s="64">
        <v>55</v>
      </c>
      <c r="F5" s="7"/>
      <c r="G5" s="100" t="s">
        <v>30</v>
      </c>
      <c r="H5" s="65">
        <v>0.04</v>
      </c>
      <c r="I5" s="3" t="s">
        <v>31</v>
      </c>
      <c r="J5" s="65">
        <v>7.0000000000000007E-2</v>
      </c>
      <c r="K5" s="79"/>
      <c r="L5" s="3" t="s">
        <v>32</v>
      </c>
      <c r="M5" s="65">
        <v>0.1</v>
      </c>
      <c r="O5" s="3"/>
    </row>
    <row r="6" spans="1:15" ht="14" thickBot="1">
      <c r="A6" s="101"/>
      <c r="B6" s="102"/>
      <c r="C6" s="102"/>
      <c r="D6" s="101"/>
      <c r="E6" s="101"/>
      <c r="F6" s="102"/>
      <c r="G6" s="103"/>
      <c r="H6" s="5"/>
    </row>
    <row r="7" spans="1:15" s="25" customFormat="1" ht="16">
      <c r="A7" s="131" t="str">
        <f>'Non-financial comparison'!C5</f>
        <v>Company ABC</v>
      </c>
      <c r="B7" s="132"/>
      <c r="C7" s="132"/>
      <c r="D7" s="132"/>
      <c r="E7" s="132"/>
      <c r="F7" s="132"/>
      <c r="G7" s="133"/>
      <c r="I7" s="134" t="str">
        <f>'Non-financial comparison'!H5</f>
        <v>Company XYZ</v>
      </c>
      <c r="J7" s="135"/>
      <c r="K7" s="135"/>
      <c r="L7" s="135"/>
      <c r="M7" s="135"/>
      <c r="N7" s="135"/>
      <c r="O7" s="136"/>
    </row>
    <row r="8" spans="1:15">
      <c r="A8" s="84" t="s">
        <v>105</v>
      </c>
      <c r="B8" s="6"/>
      <c r="C8" s="106">
        <f>'ABC detail'!W70</f>
        <v>25767628.282234617</v>
      </c>
      <c r="D8" s="6"/>
      <c r="E8" s="6"/>
      <c r="F8" s="6"/>
      <c r="G8" s="85"/>
      <c r="I8" s="84" t="s">
        <v>105</v>
      </c>
      <c r="J8" s="6"/>
      <c r="K8" s="108">
        <f>'XYZ detail'!W70</f>
        <v>21711357.904081572</v>
      </c>
      <c r="L8" s="6"/>
      <c r="M8" s="6"/>
      <c r="N8" s="6"/>
      <c r="O8" s="85"/>
    </row>
    <row r="9" spans="1:15">
      <c r="A9" s="81" t="s">
        <v>106</v>
      </c>
      <c r="B9" s="7"/>
      <c r="C9" s="107">
        <f>C8/(1+$H$5)^('ABC detail'!$A$34-'ABC detail'!$A$5+1)</f>
        <v>7944640.8288128097</v>
      </c>
      <c r="D9" s="7"/>
      <c r="E9" s="7"/>
      <c r="F9" s="7"/>
      <c r="G9" s="82"/>
      <c r="I9" s="81" t="s">
        <v>106</v>
      </c>
      <c r="J9" s="7"/>
      <c r="K9" s="109">
        <f>K8/(1+$H$5)^('ABC detail'!$A$34-'ABC detail'!$A$5+1)</f>
        <v>6694016.9488806212</v>
      </c>
      <c r="L9" s="7"/>
      <c r="M9" s="7"/>
      <c r="N9" s="7"/>
      <c r="O9" s="82"/>
    </row>
    <row r="10" spans="1:15">
      <c r="A10" s="86"/>
      <c r="B10" s="7"/>
      <c r="C10" s="7"/>
      <c r="D10" s="7"/>
      <c r="E10" s="7"/>
      <c r="F10" s="104" t="s">
        <v>46</v>
      </c>
      <c r="G10" s="105" t="s">
        <v>52</v>
      </c>
      <c r="I10" s="86"/>
      <c r="J10" s="7"/>
      <c r="K10" s="7"/>
      <c r="L10" s="7"/>
      <c r="M10" s="8"/>
      <c r="N10" s="104" t="s">
        <v>46</v>
      </c>
      <c r="O10" s="105" t="s">
        <v>52</v>
      </c>
    </row>
    <row r="11" spans="1:15">
      <c r="A11" s="86" t="s">
        <v>47</v>
      </c>
      <c r="B11" s="7"/>
      <c r="C11" s="7"/>
      <c r="D11" s="7"/>
      <c r="E11" s="7"/>
      <c r="F11" s="64">
        <v>100000</v>
      </c>
      <c r="G11" s="87">
        <v>1</v>
      </c>
      <c r="I11" s="86" t="s">
        <v>47</v>
      </c>
      <c r="J11" s="7"/>
      <c r="K11" s="7"/>
      <c r="L11" s="7"/>
      <c r="M11" s="7"/>
      <c r="N11" s="64">
        <v>130000</v>
      </c>
      <c r="O11" s="87">
        <v>0.8</v>
      </c>
    </row>
    <row r="12" spans="1:15">
      <c r="A12" s="86" t="s">
        <v>34</v>
      </c>
      <c r="B12" s="7"/>
      <c r="C12" s="7"/>
      <c r="D12" s="7"/>
      <c r="E12" s="7"/>
      <c r="F12" s="64">
        <v>0</v>
      </c>
      <c r="G12" s="87">
        <v>1</v>
      </c>
      <c r="I12" s="86" t="s">
        <v>34</v>
      </c>
      <c r="J12" s="7"/>
      <c r="K12" s="7"/>
      <c r="L12" s="7"/>
      <c r="M12" s="7"/>
      <c r="N12" s="64">
        <v>30000</v>
      </c>
      <c r="O12" s="87">
        <v>1</v>
      </c>
    </row>
    <row r="13" spans="1:15">
      <c r="A13" s="86" t="s">
        <v>54</v>
      </c>
      <c r="B13" s="7"/>
      <c r="C13" s="7"/>
      <c r="D13" s="7"/>
      <c r="E13" s="66">
        <v>0.15</v>
      </c>
      <c r="F13" s="16"/>
      <c r="G13" s="87">
        <v>1</v>
      </c>
      <c r="I13" s="86" t="s">
        <v>54</v>
      </c>
      <c r="J13" s="7"/>
      <c r="K13" s="7"/>
      <c r="L13" s="7"/>
      <c r="M13" s="66">
        <v>0.2</v>
      </c>
      <c r="N13" s="16"/>
      <c r="O13" s="87">
        <v>0.5</v>
      </c>
    </row>
    <row r="14" spans="1:15">
      <c r="A14" s="86"/>
      <c r="B14" s="7"/>
      <c r="C14" s="17"/>
      <c r="D14" s="7"/>
      <c r="E14" s="10"/>
      <c r="F14" s="7"/>
      <c r="G14" s="82"/>
      <c r="I14" s="86"/>
      <c r="J14" s="7"/>
      <c r="K14" s="7"/>
      <c r="L14" s="10"/>
      <c r="M14" s="7"/>
      <c r="N14" s="7"/>
      <c r="O14" s="82"/>
    </row>
    <row r="15" spans="1:15">
      <c r="A15" s="86" t="s">
        <v>33</v>
      </c>
      <c r="B15" s="7"/>
      <c r="C15" s="7"/>
      <c r="D15" s="65">
        <v>0.1</v>
      </c>
      <c r="E15" s="7"/>
      <c r="F15" s="7"/>
      <c r="G15" s="82"/>
      <c r="I15" s="86" t="s">
        <v>33</v>
      </c>
      <c r="J15" s="7"/>
      <c r="K15" s="7"/>
      <c r="L15" s="65">
        <v>0.2</v>
      </c>
      <c r="M15" s="7"/>
      <c r="N15" s="7"/>
      <c r="O15" s="82"/>
    </row>
    <row r="16" spans="1:15">
      <c r="A16" s="86" t="s">
        <v>42</v>
      </c>
      <c r="B16" s="7"/>
      <c r="C16" s="17"/>
      <c r="D16" s="7"/>
      <c r="E16" s="7"/>
      <c r="F16" s="7"/>
      <c r="G16" s="82"/>
      <c r="I16" s="86" t="s">
        <v>42</v>
      </c>
      <c r="J16" s="7"/>
      <c r="K16" s="17"/>
      <c r="L16" s="7"/>
      <c r="M16" s="7"/>
      <c r="N16" s="7"/>
      <c r="O16" s="82"/>
    </row>
    <row r="17" spans="1:15">
      <c r="A17" s="86"/>
      <c r="B17" s="63">
        <v>1</v>
      </c>
      <c r="C17" s="17"/>
      <c r="D17" s="7" t="s">
        <v>75</v>
      </c>
      <c r="E17" s="7"/>
      <c r="F17" s="7"/>
      <c r="G17" s="88">
        <v>1</v>
      </c>
      <c r="I17" s="86"/>
      <c r="J17" s="63">
        <v>0</v>
      </c>
      <c r="K17" s="17"/>
      <c r="L17" s="7" t="s">
        <v>75</v>
      </c>
      <c r="M17" s="7"/>
      <c r="N17" s="7"/>
      <c r="O17" s="88">
        <v>0.8</v>
      </c>
    </row>
    <row r="18" spans="1:15">
      <c r="A18" s="86"/>
      <c r="B18" s="7" t="s">
        <v>48</v>
      </c>
      <c r="C18" s="7"/>
      <c r="D18" s="7"/>
      <c r="E18" s="7"/>
      <c r="F18" s="68">
        <v>2000</v>
      </c>
      <c r="G18" s="88">
        <v>1</v>
      </c>
      <c r="I18" s="86"/>
      <c r="J18" s="7" t="s">
        <v>48</v>
      </c>
      <c r="K18" s="7"/>
      <c r="L18" s="7"/>
      <c r="M18" s="7"/>
      <c r="N18" s="68">
        <v>2000</v>
      </c>
      <c r="O18" s="88">
        <v>0.8</v>
      </c>
    </row>
    <row r="19" spans="1:15">
      <c r="A19" s="86"/>
      <c r="B19" s="7" t="s">
        <v>49</v>
      </c>
      <c r="C19" s="7"/>
      <c r="D19" s="7"/>
      <c r="E19" s="7"/>
      <c r="F19" s="68">
        <v>3000</v>
      </c>
      <c r="G19" s="88">
        <v>1</v>
      </c>
      <c r="I19" s="86"/>
      <c r="J19" s="7" t="s">
        <v>49</v>
      </c>
      <c r="K19" s="7"/>
      <c r="L19" s="7"/>
      <c r="M19" s="7"/>
      <c r="N19" s="68">
        <v>3000</v>
      </c>
      <c r="O19" s="88">
        <v>0.8</v>
      </c>
    </row>
    <row r="20" spans="1:15">
      <c r="A20" s="86"/>
      <c r="B20" s="7" t="s">
        <v>50</v>
      </c>
      <c r="C20" s="7"/>
      <c r="D20" s="7"/>
      <c r="E20" s="7"/>
      <c r="F20" s="68">
        <v>15000</v>
      </c>
      <c r="G20" s="88">
        <v>1</v>
      </c>
      <c r="I20" s="86"/>
      <c r="J20" s="7" t="s">
        <v>50</v>
      </c>
      <c r="K20" s="7"/>
      <c r="L20" s="7"/>
      <c r="M20" s="7"/>
      <c r="N20" s="68">
        <v>0</v>
      </c>
      <c r="O20" s="88">
        <v>0.8</v>
      </c>
    </row>
    <row r="21" spans="1:15">
      <c r="A21" s="86"/>
      <c r="B21" s="7" t="s">
        <v>51</v>
      </c>
      <c r="C21" s="7"/>
      <c r="D21" s="7"/>
      <c r="E21" s="7"/>
      <c r="F21" s="68">
        <v>3</v>
      </c>
      <c r="G21" s="88">
        <v>1</v>
      </c>
      <c r="I21" s="86"/>
      <c r="J21" s="7" t="s">
        <v>51</v>
      </c>
      <c r="K21" s="7"/>
      <c r="L21" s="7"/>
      <c r="M21" s="7"/>
      <c r="N21" s="68">
        <v>3</v>
      </c>
      <c r="O21" s="88">
        <v>0.8</v>
      </c>
    </row>
    <row r="22" spans="1:15">
      <c r="A22" s="86"/>
      <c r="B22" s="7" t="s">
        <v>68</v>
      </c>
      <c r="C22" s="7"/>
      <c r="D22" s="63">
        <v>5</v>
      </c>
      <c r="E22" s="7" t="s">
        <v>81</v>
      </c>
      <c r="F22" s="68">
        <v>2000</v>
      </c>
      <c r="G22" s="88">
        <v>1</v>
      </c>
      <c r="I22" s="86"/>
      <c r="J22" s="7" t="s">
        <v>68</v>
      </c>
      <c r="K22" s="7"/>
      <c r="L22" s="63">
        <v>1</v>
      </c>
      <c r="M22" s="7" t="s">
        <v>81</v>
      </c>
      <c r="N22" s="68">
        <v>0</v>
      </c>
      <c r="O22" s="88">
        <v>0.8</v>
      </c>
    </row>
    <row r="23" spans="1:15">
      <c r="A23" s="86"/>
      <c r="B23" s="7"/>
      <c r="C23" s="7"/>
      <c r="D23" s="7"/>
      <c r="E23" s="7"/>
      <c r="F23" s="7"/>
      <c r="G23" s="82"/>
      <c r="I23" s="86"/>
      <c r="J23" s="7"/>
      <c r="K23" s="7"/>
      <c r="L23" s="7"/>
      <c r="M23" s="7"/>
      <c r="N23" s="7"/>
      <c r="O23" s="82"/>
    </row>
    <row r="24" spans="1:15">
      <c r="A24" s="86" t="s">
        <v>43</v>
      </c>
      <c r="B24" s="7"/>
      <c r="C24" s="7"/>
      <c r="D24" s="7"/>
      <c r="E24" s="7"/>
      <c r="F24" s="7"/>
      <c r="G24" s="82"/>
      <c r="I24" s="86" t="s">
        <v>43</v>
      </c>
      <c r="J24" s="7"/>
      <c r="K24" s="7"/>
      <c r="L24" s="7"/>
      <c r="M24" s="7"/>
      <c r="N24" s="7"/>
      <c r="O24" s="82"/>
    </row>
    <row r="25" spans="1:15">
      <c r="A25" s="89" t="s">
        <v>38</v>
      </c>
      <c r="B25" s="7"/>
      <c r="C25" s="7" t="s">
        <v>37</v>
      </c>
      <c r="D25" s="7"/>
      <c r="E25" s="7"/>
      <c r="F25" s="111">
        <v>500</v>
      </c>
      <c r="G25" s="88">
        <v>1</v>
      </c>
      <c r="I25" s="89" t="s">
        <v>38</v>
      </c>
      <c r="J25" s="7"/>
      <c r="K25" s="7" t="s">
        <v>37</v>
      </c>
      <c r="L25" s="7"/>
      <c r="M25" s="7"/>
      <c r="N25" s="111">
        <v>500</v>
      </c>
      <c r="O25" s="88">
        <v>0.8</v>
      </c>
    </row>
    <row r="26" spans="1:15">
      <c r="A26" s="89" t="s">
        <v>39</v>
      </c>
      <c r="B26" s="7"/>
      <c r="C26" s="7" t="s">
        <v>37</v>
      </c>
      <c r="D26" s="7"/>
      <c r="E26" s="7"/>
      <c r="F26" s="111">
        <v>300</v>
      </c>
      <c r="G26" s="88">
        <v>1</v>
      </c>
      <c r="I26" s="89" t="s">
        <v>39</v>
      </c>
      <c r="J26" s="7"/>
      <c r="K26" s="7" t="s">
        <v>37</v>
      </c>
      <c r="L26" s="7"/>
      <c r="M26" s="7"/>
      <c r="N26" s="111">
        <v>300</v>
      </c>
      <c r="O26" s="88">
        <v>0.8</v>
      </c>
    </row>
    <row r="27" spans="1:15">
      <c r="A27" s="86"/>
      <c r="B27" s="7"/>
      <c r="C27" s="7"/>
      <c r="D27" s="7"/>
      <c r="E27" s="7"/>
      <c r="F27" s="7"/>
      <c r="G27" s="82"/>
      <c r="I27" s="86"/>
      <c r="J27" s="7"/>
      <c r="K27" s="7"/>
      <c r="L27" s="7"/>
      <c r="M27" s="7"/>
      <c r="N27" s="7"/>
      <c r="O27" s="82"/>
    </row>
    <row r="28" spans="1:15">
      <c r="A28" s="86" t="s">
        <v>71</v>
      </c>
      <c r="B28" s="7"/>
      <c r="C28" s="7" t="s">
        <v>37</v>
      </c>
      <c r="D28" s="79"/>
      <c r="E28" s="7"/>
      <c r="F28" s="111">
        <v>200</v>
      </c>
      <c r="G28" s="88">
        <v>1</v>
      </c>
      <c r="I28" s="86" t="s">
        <v>71</v>
      </c>
      <c r="J28" s="7"/>
      <c r="K28" s="7" t="s">
        <v>37</v>
      </c>
      <c r="L28" s="79"/>
      <c r="M28" s="7"/>
      <c r="N28" s="111">
        <v>200</v>
      </c>
      <c r="O28" s="88">
        <v>0.8</v>
      </c>
    </row>
    <row r="29" spans="1:15">
      <c r="A29" s="89" t="s">
        <v>53</v>
      </c>
      <c r="B29" s="7"/>
      <c r="C29" s="7" t="s">
        <v>37</v>
      </c>
      <c r="D29" s="79"/>
      <c r="E29" s="7"/>
      <c r="F29" s="111">
        <v>50</v>
      </c>
      <c r="G29" s="88">
        <v>1</v>
      </c>
      <c r="I29" s="89" t="s">
        <v>53</v>
      </c>
      <c r="J29" s="7"/>
      <c r="K29" s="7" t="s">
        <v>37</v>
      </c>
      <c r="L29" s="79"/>
      <c r="M29" s="7"/>
      <c r="N29" s="111">
        <v>50</v>
      </c>
      <c r="O29" s="88">
        <v>0.8</v>
      </c>
    </row>
    <row r="30" spans="1:15">
      <c r="A30" s="86"/>
      <c r="B30" s="7"/>
      <c r="C30" s="7"/>
      <c r="D30" s="7"/>
      <c r="E30" s="7"/>
      <c r="F30" s="7"/>
      <c r="G30" s="82"/>
      <c r="I30" s="86"/>
      <c r="J30" s="7"/>
      <c r="K30" s="7"/>
      <c r="L30" s="7"/>
      <c r="M30" s="7"/>
      <c r="N30" s="7"/>
      <c r="O30" s="82"/>
    </row>
    <row r="31" spans="1:15" ht="26">
      <c r="A31" s="86" t="s">
        <v>76</v>
      </c>
      <c r="B31" s="7" t="s">
        <v>72</v>
      </c>
      <c r="C31" s="112" t="s">
        <v>77</v>
      </c>
      <c r="D31" s="112" t="s">
        <v>78</v>
      </c>
      <c r="E31" s="113" t="s">
        <v>82</v>
      </c>
      <c r="F31" s="7"/>
      <c r="G31" s="82"/>
      <c r="I31" s="86" t="s">
        <v>76</v>
      </c>
      <c r="J31" s="7" t="s">
        <v>72</v>
      </c>
      <c r="K31" s="112" t="s">
        <v>77</v>
      </c>
      <c r="L31" s="112" t="s">
        <v>78</v>
      </c>
      <c r="M31" s="113" t="s">
        <v>82</v>
      </c>
      <c r="N31" s="7"/>
      <c r="O31" s="82"/>
    </row>
    <row r="32" spans="1:15">
      <c r="A32" s="86"/>
      <c r="B32" s="19">
        <v>1</v>
      </c>
      <c r="C32" s="65">
        <v>0</v>
      </c>
      <c r="D32" s="65">
        <v>0.03</v>
      </c>
      <c r="E32" s="63">
        <v>2</v>
      </c>
      <c r="F32" s="7"/>
      <c r="G32" s="88">
        <v>1</v>
      </c>
      <c r="I32" s="86"/>
      <c r="J32" s="19">
        <v>1</v>
      </c>
      <c r="K32" s="65"/>
      <c r="L32" s="65"/>
      <c r="M32" s="63">
        <v>2</v>
      </c>
      <c r="N32" s="7"/>
      <c r="O32" s="88">
        <v>0.8</v>
      </c>
    </row>
    <row r="33" spans="1:15">
      <c r="A33" s="86"/>
      <c r="B33" s="18">
        <f>B32+1</f>
        <v>2</v>
      </c>
      <c r="C33" s="65">
        <v>0.02</v>
      </c>
      <c r="D33" s="65">
        <v>0.04</v>
      </c>
      <c r="E33" s="63">
        <v>2</v>
      </c>
      <c r="F33" s="20"/>
      <c r="G33" s="88">
        <v>1</v>
      </c>
      <c r="I33" s="86"/>
      <c r="J33" s="18">
        <f>J32+1</f>
        <v>2</v>
      </c>
      <c r="K33" s="65"/>
      <c r="L33" s="65"/>
      <c r="M33" s="63">
        <v>2</v>
      </c>
      <c r="N33" s="20"/>
      <c r="O33" s="88">
        <v>0.8</v>
      </c>
    </row>
    <row r="34" spans="1:15">
      <c r="A34" s="86"/>
      <c r="B34" s="18">
        <f t="shared" ref="B34:B61" si="0">B33+1</f>
        <v>3</v>
      </c>
      <c r="C34" s="65">
        <v>0.02</v>
      </c>
      <c r="D34" s="65">
        <v>0.04</v>
      </c>
      <c r="E34" s="63">
        <v>2</v>
      </c>
      <c r="F34" s="7"/>
      <c r="G34" s="88">
        <v>1</v>
      </c>
      <c r="I34" s="86"/>
      <c r="J34" s="18">
        <f t="shared" ref="J34:J61" si="1">J33+1</f>
        <v>3</v>
      </c>
      <c r="K34" s="65"/>
      <c r="L34" s="65"/>
      <c r="M34" s="63">
        <v>2</v>
      </c>
      <c r="N34" s="7"/>
      <c r="O34" s="88">
        <v>0.8</v>
      </c>
    </row>
    <row r="35" spans="1:15">
      <c r="A35" s="86"/>
      <c r="B35" s="18">
        <f t="shared" si="0"/>
        <v>4</v>
      </c>
      <c r="C35" s="65">
        <v>0.02</v>
      </c>
      <c r="D35" s="65">
        <v>0.04</v>
      </c>
      <c r="E35" s="63">
        <v>2</v>
      </c>
      <c r="F35" s="7"/>
      <c r="G35" s="88">
        <v>1</v>
      </c>
      <c r="I35" s="86"/>
      <c r="J35" s="18">
        <f t="shared" si="1"/>
        <v>4</v>
      </c>
      <c r="K35" s="65"/>
      <c r="L35" s="65"/>
      <c r="M35" s="63">
        <v>2</v>
      </c>
      <c r="N35" s="7"/>
      <c r="O35" s="88">
        <v>0.8</v>
      </c>
    </row>
    <row r="36" spans="1:15">
      <c r="A36" s="86"/>
      <c r="B36" s="18">
        <f t="shared" si="0"/>
        <v>5</v>
      </c>
      <c r="C36" s="65">
        <v>0.02</v>
      </c>
      <c r="D36" s="65">
        <v>0.04</v>
      </c>
      <c r="E36" s="63">
        <v>2</v>
      </c>
      <c r="F36" s="7"/>
      <c r="G36" s="88">
        <v>1</v>
      </c>
      <c r="I36" s="86"/>
      <c r="J36" s="18">
        <f t="shared" si="1"/>
        <v>5</v>
      </c>
      <c r="K36" s="65"/>
      <c r="L36" s="65"/>
      <c r="M36" s="63">
        <v>2</v>
      </c>
      <c r="N36" s="7"/>
      <c r="O36" s="88">
        <v>0.8</v>
      </c>
    </row>
    <row r="37" spans="1:15">
      <c r="A37" s="86"/>
      <c r="B37" s="18">
        <f t="shared" si="0"/>
        <v>6</v>
      </c>
      <c r="C37" s="65">
        <v>0.02</v>
      </c>
      <c r="D37" s="65">
        <v>0.04</v>
      </c>
      <c r="E37" s="63">
        <v>3</v>
      </c>
      <c r="F37" s="7"/>
      <c r="G37" s="88">
        <v>1</v>
      </c>
      <c r="I37" s="86"/>
      <c r="J37" s="18">
        <f t="shared" si="1"/>
        <v>6</v>
      </c>
      <c r="K37" s="65"/>
      <c r="L37" s="65"/>
      <c r="M37" s="63">
        <v>3</v>
      </c>
      <c r="N37" s="7"/>
      <c r="O37" s="88">
        <v>0.8</v>
      </c>
    </row>
    <row r="38" spans="1:15">
      <c r="A38" s="86"/>
      <c r="B38" s="18">
        <f t="shared" si="0"/>
        <v>7</v>
      </c>
      <c r="C38" s="65">
        <v>0.05</v>
      </c>
      <c r="D38" s="65">
        <v>0.04</v>
      </c>
      <c r="E38" s="63">
        <v>3</v>
      </c>
      <c r="F38" s="7"/>
      <c r="G38" s="88">
        <v>1</v>
      </c>
      <c r="I38" s="86"/>
      <c r="J38" s="18">
        <f t="shared" si="1"/>
        <v>7</v>
      </c>
      <c r="K38" s="65"/>
      <c r="L38" s="65"/>
      <c r="M38" s="63">
        <v>3</v>
      </c>
      <c r="N38" s="7"/>
      <c r="O38" s="88">
        <v>0.8</v>
      </c>
    </row>
    <row r="39" spans="1:15">
      <c r="A39" s="86"/>
      <c r="B39" s="18">
        <f t="shared" si="0"/>
        <v>8</v>
      </c>
      <c r="C39" s="65">
        <v>0.05</v>
      </c>
      <c r="D39" s="65">
        <v>0.04</v>
      </c>
      <c r="E39" s="63">
        <v>3</v>
      </c>
      <c r="F39" s="7"/>
      <c r="G39" s="88">
        <v>1</v>
      </c>
      <c r="I39" s="86"/>
      <c r="J39" s="18">
        <f t="shared" si="1"/>
        <v>8</v>
      </c>
      <c r="K39" s="65"/>
      <c r="L39" s="65"/>
      <c r="M39" s="63">
        <v>3</v>
      </c>
      <c r="N39" s="7"/>
      <c r="O39" s="88">
        <v>0.8</v>
      </c>
    </row>
    <row r="40" spans="1:15">
      <c r="A40" s="86"/>
      <c r="B40" s="18">
        <f t="shared" si="0"/>
        <v>9</v>
      </c>
      <c r="C40" s="65">
        <v>0.05</v>
      </c>
      <c r="D40" s="65">
        <v>0.06</v>
      </c>
      <c r="E40" s="63">
        <v>3</v>
      </c>
      <c r="F40" s="7"/>
      <c r="G40" s="88">
        <v>1</v>
      </c>
      <c r="I40" s="86"/>
      <c r="J40" s="18">
        <f t="shared" si="1"/>
        <v>9</v>
      </c>
      <c r="K40" s="65"/>
      <c r="L40" s="65"/>
      <c r="M40" s="63">
        <v>3</v>
      </c>
      <c r="N40" s="7"/>
      <c r="O40" s="88">
        <v>0.8</v>
      </c>
    </row>
    <row r="41" spans="1:15">
      <c r="A41" s="86"/>
      <c r="B41" s="18">
        <f t="shared" si="0"/>
        <v>10</v>
      </c>
      <c r="C41" s="65">
        <v>0.1</v>
      </c>
      <c r="D41" s="65">
        <v>0.06</v>
      </c>
      <c r="E41" s="63">
        <v>3</v>
      </c>
      <c r="F41" s="7"/>
      <c r="G41" s="88">
        <v>1</v>
      </c>
      <c r="I41" s="86"/>
      <c r="J41" s="18">
        <f t="shared" si="1"/>
        <v>10</v>
      </c>
      <c r="K41" s="65"/>
      <c r="L41" s="65"/>
      <c r="M41" s="63">
        <v>3</v>
      </c>
      <c r="N41" s="7"/>
      <c r="O41" s="88">
        <v>0.8</v>
      </c>
    </row>
    <row r="42" spans="1:15">
      <c r="A42" s="86"/>
      <c r="B42" s="18">
        <f t="shared" si="0"/>
        <v>11</v>
      </c>
      <c r="C42" s="65">
        <v>0.1</v>
      </c>
      <c r="D42" s="65">
        <v>0.06</v>
      </c>
      <c r="E42" s="63">
        <v>4</v>
      </c>
      <c r="F42" s="7"/>
      <c r="G42" s="88">
        <v>1</v>
      </c>
      <c r="I42" s="86"/>
      <c r="J42" s="18">
        <f t="shared" si="1"/>
        <v>11</v>
      </c>
      <c r="K42" s="65"/>
      <c r="L42" s="65"/>
      <c r="M42" s="63">
        <v>4</v>
      </c>
      <c r="N42" s="7"/>
      <c r="O42" s="88">
        <v>0.8</v>
      </c>
    </row>
    <row r="43" spans="1:15">
      <c r="A43" s="86"/>
      <c r="B43" s="18">
        <f t="shared" si="0"/>
        <v>12</v>
      </c>
      <c r="C43" s="65">
        <v>0.1</v>
      </c>
      <c r="D43" s="65">
        <v>0.06</v>
      </c>
      <c r="E43" s="63">
        <v>4</v>
      </c>
      <c r="F43" s="7"/>
      <c r="G43" s="88">
        <v>1</v>
      </c>
      <c r="I43" s="86"/>
      <c r="J43" s="18">
        <f t="shared" si="1"/>
        <v>12</v>
      </c>
      <c r="K43" s="65"/>
      <c r="L43" s="65"/>
      <c r="M43" s="63">
        <v>4</v>
      </c>
      <c r="N43" s="7"/>
      <c r="O43" s="88">
        <v>0.8</v>
      </c>
    </row>
    <row r="44" spans="1:15">
      <c r="A44" s="86"/>
      <c r="B44" s="18">
        <f t="shared" si="0"/>
        <v>13</v>
      </c>
      <c r="C44" s="65">
        <v>0.1</v>
      </c>
      <c r="D44" s="65">
        <v>0.06</v>
      </c>
      <c r="E44" s="63">
        <v>4</v>
      </c>
      <c r="F44" s="7"/>
      <c r="G44" s="88">
        <v>1</v>
      </c>
      <c r="I44" s="86"/>
      <c r="J44" s="18">
        <f t="shared" si="1"/>
        <v>13</v>
      </c>
      <c r="K44" s="65"/>
      <c r="L44" s="65"/>
      <c r="M44" s="63">
        <v>4</v>
      </c>
      <c r="N44" s="7"/>
      <c r="O44" s="88">
        <v>0.8</v>
      </c>
    </row>
    <row r="45" spans="1:15">
      <c r="A45" s="86"/>
      <c r="B45" s="18">
        <f t="shared" si="0"/>
        <v>14</v>
      </c>
      <c r="C45" s="65">
        <v>0.1</v>
      </c>
      <c r="D45" s="65">
        <v>0.08</v>
      </c>
      <c r="E45" s="63">
        <v>4</v>
      </c>
      <c r="F45" s="7"/>
      <c r="G45" s="88">
        <v>1</v>
      </c>
      <c r="I45" s="86"/>
      <c r="J45" s="18">
        <f t="shared" si="1"/>
        <v>14</v>
      </c>
      <c r="K45" s="65"/>
      <c r="L45" s="65"/>
      <c r="M45" s="63">
        <v>4</v>
      </c>
      <c r="N45" s="7"/>
      <c r="O45" s="88">
        <v>0.8</v>
      </c>
    </row>
    <row r="46" spans="1:15">
      <c r="A46" s="86"/>
      <c r="B46" s="18">
        <f t="shared" si="0"/>
        <v>15</v>
      </c>
      <c r="C46" s="65">
        <v>0.1</v>
      </c>
      <c r="D46" s="65">
        <v>0.08</v>
      </c>
      <c r="E46" s="63">
        <v>4</v>
      </c>
      <c r="F46" s="7"/>
      <c r="G46" s="88">
        <v>1</v>
      </c>
      <c r="I46" s="86"/>
      <c r="J46" s="18">
        <f t="shared" si="1"/>
        <v>15</v>
      </c>
      <c r="K46" s="65"/>
      <c r="L46" s="65"/>
      <c r="M46" s="63">
        <v>4</v>
      </c>
      <c r="N46" s="7"/>
      <c r="O46" s="88">
        <v>0.8</v>
      </c>
    </row>
    <row r="47" spans="1:15">
      <c r="A47" s="86"/>
      <c r="B47" s="18">
        <f t="shared" si="0"/>
        <v>16</v>
      </c>
      <c r="C47" s="65">
        <v>0.1</v>
      </c>
      <c r="D47" s="65">
        <v>0.08</v>
      </c>
      <c r="E47" s="63">
        <v>4</v>
      </c>
      <c r="F47" s="7"/>
      <c r="G47" s="88">
        <v>1</v>
      </c>
      <c r="I47" s="86"/>
      <c r="J47" s="18">
        <f t="shared" si="1"/>
        <v>16</v>
      </c>
      <c r="K47" s="65"/>
      <c r="L47" s="65"/>
      <c r="M47" s="63">
        <v>4</v>
      </c>
      <c r="N47" s="7"/>
      <c r="O47" s="88">
        <v>0.8</v>
      </c>
    </row>
    <row r="48" spans="1:15">
      <c r="A48" s="86"/>
      <c r="B48" s="18">
        <f t="shared" si="0"/>
        <v>17</v>
      </c>
      <c r="C48" s="65">
        <v>0.1</v>
      </c>
      <c r="D48" s="65">
        <v>0.08</v>
      </c>
      <c r="E48" s="63">
        <v>4</v>
      </c>
      <c r="F48" s="7"/>
      <c r="G48" s="88">
        <v>1</v>
      </c>
      <c r="I48" s="86"/>
      <c r="J48" s="18">
        <f t="shared" si="1"/>
        <v>17</v>
      </c>
      <c r="K48" s="65"/>
      <c r="L48" s="65"/>
      <c r="M48" s="63">
        <v>4</v>
      </c>
      <c r="N48" s="7"/>
      <c r="O48" s="88">
        <v>0.8</v>
      </c>
    </row>
    <row r="49" spans="1:15">
      <c r="A49" s="86"/>
      <c r="B49" s="18">
        <f t="shared" si="0"/>
        <v>18</v>
      </c>
      <c r="C49" s="65">
        <v>0.1</v>
      </c>
      <c r="D49" s="65">
        <v>0.08</v>
      </c>
      <c r="E49" s="63">
        <v>4</v>
      </c>
      <c r="F49" s="7"/>
      <c r="G49" s="88">
        <v>1</v>
      </c>
      <c r="I49" s="86"/>
      <c r="J49" s="18">
        <f t="shared" si="1"/>
        <v>18</v>
      </c>
      <c r="K49" s="65"/>
      <c r="L49" s="65"/>
      <c r="M49" s="63">
        <v>4</v>
      </c>
      <c r="N49" s="7"/>
      <c r="O49" s="88">
        <v>0.8</v>
      </c>
    </row>
    <row r="50" spans="1:15">
      <c r="A50" s="86"/>
      <c r="B50" s="18">
        <f t="shared" si="0"/>
        <v>19</v>
      </c>
      <c r="C50" s="65">
        <v>0.1</v>
      </c>
      <c r="D50" s="65">
        <v>0.1</v>
      </c>
      <c r="E50" s="63">
        <v>4</v>
      </c>
      <c r="F50" s="7"/>
      <c r="G50" s="88">
        <v>1</v>
      </c>
      <c r="I50" s="86"/>
      <c r="J50" s="18">
        <f t="shared" si="1"/>
        <v>19</v>
      </c>
      <c r="K50" s="65"/>
      <c r="L50" s="65"/>
      <c r="M50" s="63">
        <v>4</v>
      </c>
      <c r="N50" s="7"/>
      <c r="O50" s="88">
        <v>0.8</v>
      </c>
    </row>
    <row r="51" spans="1:15">
      <c r="A51" s="86"/>
      <c r="B51" s="18">
        <f t="shared" si="0"/>
        <v>20</v>
      </c>
      <c r="C51" s="65">
        <v>0.1</v>
      </c>
      <c r="D51" s="65">
        <v>0.1</v>
      </c>
      <c r="E51" s="63">
        <v>4</v>
      </c>
      <c r="F51" s="7"/>
      <c r="G51" s="88">
        <v>1</v>
      </c>
      <c r="I51" s="86"/>
      <c r="J51" s="18">
        <f t="shared" si="1"/>
        <v>20</v>
      </c>
      <c r="K51" s="65"/>
      <c r="L51" s="65"/>
      <c r="M51" s="63">
        <v>4</v>
      </c>
      <c r="N51" s="7"/>
      <c r="O51" s="88">
        <v>0.8</v>
      </c>
    </row>
    <row r="52" spans="1:15">
      <c r="A52" s="86"/>
      <c r="B52" s="18">
        <f t="shared" si="0"/>
        <v>21</v>
      </c>
      <c r="C52" s="65">
        <v>0.1</v>
      </c>
      <c r="D52" s="65">
        <v>0.1</v>
      </c>
      <c r="E52" s="63">
        <v>5</v>
      </c>
      <c r="F52" s="7"/>
      <c r="G52" s="88">
        <v>1</v>
      </c>
      <c r="I52" s="86"/>
      <c r="J52" s="18">
        <f t="shared" si="1"/>
        <v>21</v>
      </c>
      <c r="K52" s="65"/>
      <c r="L52" s="65"/>
      <c r="M52" s="63">
        <v>5</v>
      </c>
      <c r="N52" s="7"/>
      <c r="O52" s="88">
        <v>0.8</v>
      </c>
    </row>
    <row r="53" spans="1:15">
      <c r="A53" s="86"/>
      <c r="B53" s="18">
        <f t="shared" si="0"/>
        <v>22</v>
      </c>
      <c r="C53" s="65">
        <v>0.1</v>
      </c>
      <c r="D53" s="65">
        <v>0.1</v>
      </c>
      <c r="E53" s="63">
        <v>5</v>
      </c>
      <c r="F53" s="7"/>
      <c r="G53" s="88">
        <v>1</v>
      </c>
      <c r="I53" s="86"/>
      <c r="J53" s="18">
        <f t="shared" si="1"/>
        <v>22</v>
      </c>
      <c r="K53" s="65"/>
      <c r="L53" s="65"/>
      <c r="M53" s="63">
        <v>5</v>
      </c>
      <c r="N53" s="7"/>
      <c r="O53" s="88">
        <v>0.8</v>
      </c>
    </row>
    <row r="54" spans="1:15">
      <c r="A54" s="86"/>
      <c r="B54" s="18">
        <f t="shared" si="0"/>
        <v>23</v>
      </c>
      <c r="C54" s="65">
        <v>0.1</v>
      </c>
      <c r="D54" s="65">
        <v>0.1</v>
      </c>
      <c r="E54" s="63">
        <v>5</v>
      </c>
      <c r="F54" s="7"/>
      <c r="G54" s="88">
        <v>1</v>
      </c>
      <c r="I54" s="86"/>
      <c r="J54" s="18">
        <f t="shared" si="1"/>
        <v>23</v>
      </c>
      <c r="K54" s="65"/>
      <c r="L54" s="65"/>
      <c r="M54" s="63">
        <v>5</v>
      </c>
      <c r="N54" s="7"/>
      <c r="O54" s="88">
        <v>0.8</v>
      </c>
    </row>
    <row r="55" spans="1:15">
      <c r="A55" s="86"/>
      <c r="B55" s="18">
        <f t="shared" si="0"/>
        <v>24</v>
      </c>
      <c r="C55" s="65">
        <v>0.1</v>
      </c>
      <c r="D55" s="65">
        <v>0.13</v>
      </c>
      <c r="E55" s="63">
        <v>5</v>
      </c>
      <c r="F55" s="7"/>
      <c r="G55" s="88">
        <v>1</v>
      </c>
      <c r="I55" s="86"/>
      <c r="J55" s="18">
        <f t="shared" si="1"/>
        <v>24</v>
      </c>
      <c r="K55" s="65"/>
      <c r="L55" s="65"/>
      <c r="M55" s="63">
        <v>5</v>
      </c>
      <c r="N55" s="7"/>
      <c r="O55" s="88">
        <v>0.8</v>
      </c>
    </row>
    <row r="56" spans="1:15">
      <c r="A56" s="86"/>
      <c r="B56" s="18">
        <f t="shared" si="0"/>
        <v>25</v>
      </c>
      <c r="C56" s="65">
        <v>0.1</v>
      </c>
      <c r="D56" s="65">
        <v>0.13</v>
      </c>
      <c r="E56" s="63">
        <v>5</v>
      </c>
      <c r="F56" s="7"/>
      <c r="G56" s="88">
        <v>1</v>
      </c>
      <c r="I56" s="86"/>
      <c r="J56" s="18">
        <f t="shared" si="1"/>
        <v>25</v>
      </c>
      <c r="K56" s="65"/>
      <c r="L56" s="65"/>
      <c r="M56" s="63">
        <v>5</v>
      </c>
      <c r="N56" s="7"/>
      <c r="O56" s="88">
        <v>0.8</v>
      </c>
    </row>
    <row r="57" spans="1:15">
      <c r="A57" s="86"/>
      <c r="B57" s="18">
        <f t="shared" si="0"/>
        <v>26</v>
      </c>
      <c r="C57" s="65">
        <v>0.1</v>
      </c>
      <c r="D57" s="65">
        <v>0.13</v>
      </c>
      <c r="E57" s="63">
        <v>5</v>
      </c>
      <c r="F57" s="7"/>
      <c r="G57" s="88">
        <v>1</v>
      </c>
      <c r="I57" s="86"/>
      <c r="J57" s="18">
        <f t="shared" si="1"/>
        <v>26</v>
      </c>
      <c r="K57" s="65"/>
      <c r="L57" s="65"/>
      <c r="M57" s="63">
        <v>5</v>
      </c>
      <c r="N57" s="7"/>
      <c r="O57" s="88">
        <v>0.8</v>
      </c>
    </row>
    <row r="58" spans="1:15">
      <c r="A58" s="86"/>
      <c r="B58" s="18">
        <f t="shared" si="0"/>
        <v>27</v>
      </c>
      <c r="C58" s="65">
        <v>0.1</v>
      </c>
      <c r="D58" s="65">
        <v>0.13</v>
      </c>
      <c r="E58" s="63">
        <v>5</v>
      </c>
      <c r="F58" s="7"/>
      <c r="G58" s="88">
        <v>1</v>
      </c>
      <c r="I58" s="86"/>
      <c r="J58" s="18">
        <f t="shared" si="1"/>
        <v>27</v>
      </c>
      <c r="K58" s="65"/>
      <c r="L58" s="65"/>
      <c r="M58" s="63">
        <v>5</v>
      </c>
      <c r="N58" s="7"/>
      <c r="O58" s="88">
        <v>0.8</v>
      </c>
    </row>
    <row r="59" spans="1:15">
      <c r="A59" s="86"/>
      <c r="B59" s="18">
        <f t="shared" si="0"/>
        <v>28</v>
      </c>
      <c r="C59" s="65">
        <v>0.1</v>
      </c>
      <c r="D59" s="65">
        <v>0.13</v>
      </c>
      <c r="E59" s="63">
        <v>5</v>
      </c>
      <c r="F59" s="7"/>
      <c r="G59" s="88">
        <v>1</v>
      </c>
      <c r="I59" s="86"/>
      <c r="J59" s="18">
        <f t="shared" si="1"/>
        <v>28</v>
      </c>
      <c r="K59" s="65"/>
      <c r="L59" s="65"/>
      <c r="M59" s="63">
        <v>5</v>
      </c>
      <c r="N59" s="7"/>
      <c r="O59" s="88">
        <v>0.8</v>
      </c>
    </row>
    <row r="60" spans="1:15">
      <c r="A60" s="86"/>
      <c r="B60" s="18">
        <f t="shared" si="0"/>
        <v>29</v>
      </c>
      <c r="C60" s="65">
        <v>0.1</v>
      </c>
      <c r="D60" s="65">
        <v>0.16</v>
      </c>
      <c r="E60" s="63">
        <v>5</v>
      </c>
      <c r="F60" s="7"/>
      <c r="G60" s="88">
        <v>1</v>
      </c>
      <c r="I60" s="86"/>
      <c r="J60" s="18">
        <f t="shared" si="1"/>
        <v>29</v>
      </c>
      <c r="K60" s="65"/>
      <c r="L60" s="65"/>
      <c r="M60" s="63">
        <v>5</v>
      </c>
      <c r="N60" s="7"/>
      <c r="O60" s="88">
        <v>0.8</v>
      </c>
    </row>
    <row r="61" spans="1:15">
      <c r="A61" s="86"/>
      <c r="B61" s="18">
        <f t="shared" si="0"/>
        <v>30</v>
      </c>
      <c r="C61" s="65">
        <v>0.1</v>
      </c>
      <c r="D61" s="65">
        <v>0.16</v>
      </c>
      <c r="E61" s="63">
        <v>5</v>
      </c>
      <c r="F61" s="7"/>
      <c r="G61" s="88">
        <v>1</v>
      </c>
      <c r="I61" s="86"/>
      <c r="J61" s="18">
        <f t="shared" si="1"/>
        <v>30</v>
      </c>
      <c r="K61" s="65"/>
      <c r="L61" s="65"/>
      <c r="M61" s="63">
        <v>5</v>
      </c>
      <c r="N61" s="7"/>
      <c r="O61" s="88">
        <v>0.8</v>
      </c>
    </row>
    <row r="62" spans="1:15">
      <c r="A62" s="86"/>
      <c r="B62" s="10"/>
      <c r="C62" s="10"/>
      <c r="D62" s="7"/>
      <c r="E62" s="7"/>
      <c r="F62" s="7"/>
      <c r="G62" s="82"/>
      <c r="I62" s="86"/>
      <c r="J62" s="10"/>
      <c r="K62" s="7"/>
      <c r="L62" s="7"/>
      <c r="M62" s="7"/>
      <c r="N62" s="9"/>
      <c r="O62" s="95"/>
    </row>
    <row r="63" spans="1:15">
      <c r="A63" s="86" t="s">
        <v>57</v>
      </c>
      <c r="B63" s="65">
        <v>0.15</v>
      </c>
      <c r="C63" s="7" t="s">
        <v>79</v>
      </c>
      <c r="D63" s="69">
        <v>5000</v>
      </c>
      <c r="E63" s="7" t="s">
        <v>80</v>
      </c>
      <c r="F63" s="7">
        <f>B63*5000</f>
        <v>750</v>
      </c>
      <c r="G63" s="88">
        <v>1</v>
      </c>
      <c r="I63" s="86" t="s">
        <v>57</v>
      </c>
      <c r="J63" s="65">
        <v>0</v>
      </c>
      <c r="K63" s="7" t="s">
        <v>79</v>
      </c>
      <c r="L63" s="69">
        <v>5000</v>
      </c>
      <c r="M63" s="7" t="s">
        <v>80</v>
      </c>
      <c r="N63" s="7">
        <f>J63*5000</f>
        <v>0</v>
      </c>
      <c r="O63" s="88">
        <v>0.8</v>
      </c>
    </row>
    <row r="64" spans="1:15">
      <c r="A64" s="86"/>
      <c r="B64" s="7"/>
      <c r="C64" s="7"/>
      <c r="D64" s="7"/>
      <c r="E64" s="7"/>
      <c r="F64" s="7"/>
      <c r="G64" s="82"/>
      <c r="I64" s="86"/>
      <c r="J64" s="7"/>
      <c r="K64" s="7"/>
      <c r="L64" s="7"/>
      <c r="M64" s="7"/>
      <c r="N64" s="7"/>
      <c r="O64" s="82"/>
    </row>
    <row r="65" spans="1:15">
      <c r="A65" s="86" t="s">
        <v>63</v>
      </c>
      <c r="B65" s="7"/>
      <c r="C65" s="7"/>
      <c r="D65" s="7" t="s">
        <v>83</v>
      </c>
      <c r="E65" s="7"/>
      <c r="F65" s="67"/>
      <c r="G65" s="88">
        <v>1</v>
      </c>
      <c r="I65" s="86" t="s">
        <v>63</v>
      </c>
      <c r="J65" s="7"/>
      <c r="K65" s="7"/>
      <c r="L65" s="7" t="s">
        <v>83</v>
      </c>
      <c r="M65" s="7"/>
      <c r="N65" s="67"/>
      <c r="O65" s="88">
        <v>0.8</v>
      </c>
    </row>
    <row r="66" spans="1:15">
      <c r="A66" s="86"/>
      <c r="B66" s="7"/>
      <c r="C66" s="7"/>
      <c r="D66" s="7"/>
      <c r="E66" s="7"/>
      <c r="F66" s="7"/>
      <c r="G66" s="82"/>
      <c r="I66" s="86"/>
      <c r="J66" s="7"/>
      <c r="K66" s="7"/>
      <c r="L66" s="7"/>
      <c r="M66" s="7"/>
      <c r="N66" s="7"/>
      <c r="O66" s="82"/>
    </row>
    <row r="67" spans="1:15">
      <c r="A67" s="90" t="s">
        <v>58</v>
      </c>
      <c r="B67" s="7"/>
      <c r="C67" s="7"/>
      <c r="D67" s="7" t="s">
        <v>59</v>
      </c>
      <c r="E67" s="7"/>
      <c r="F67" s="63">
        <v>10000</v>
      </c>
      <c r="G67" s="88">
        <v>1</v>
      </c>
      <c r="I67" s="90" t="s">
        <v>58</v>
      </c>
      <c r="J67" s="7"/>
      <c r="K67" s="7"/>
      <c r="L67" s="7" t="s">
        <v>59</v>
      </c>
      <c r="M67" s="7"/>
      <c r="N67" s="63">
        <v>10000</v>
      </c>
      <c r="O67" s="88">
        <v>0.8</v>
      </c>
    </row>
    <row r="68" spans="1:15">
      <c r="A68" s="90" t="s">
        <v>61</v>
      </c>
      <c r="B68" s="7"/>
      <c r="C68" s="7"/>
      <c r="D68" s="7" t="s">
        <v>59</v>
      </c>
      <c r="E68" s="7"/>
      <c r="F68" s="63">
        <v>300</v>
      </c>
      <c r="G68" s="88">
        <v>1</v>
      </c>
      <c r="I68" s="90" t="s">
        <v>61</v>
      </c>
      <c r="J68" s="7"/>
      <c r="K68" s="7"/>
      <c r="L68" s="7" t="s">
        <v>59</v>
      </c>
      <c r="M68" s="7"/>
      <c r="N68" s="63">
        <v>300</v>
      </c>
      <c r="O68" s="88">
        <v>0.8</v>
      </c>
    </row>
    <row r="69" spans="1:15">
      <c r="A69" s="90" t="s">
        <v>60</v>
      </c>
      <c r="B69" s="7"/>
      <c r="C69" s="7"/>
      <c r="D69" s="7" t="s">
        <v>59</v>
      </c>
      <c r="E69" s="7"/>
      <c r="F69" s="63">
        <v>200</v>
      </c>
      <c r="G69" s="88">
        <v>1</v>
      </c>
      <c r="I69" s="90" t="s">
        <v>60</v>
      </c>
      <c r="J69" s="7"/>
      <c r="K69" s="7"/>
      <c r="L69" s="7" t="s">
        <v>59</v>
      </c>
      <c r="M69" s="7"/>
      <c r="N69" s="63">
        <v>200</v>
      </c>
      <c r="O69" s="88">
        <v>0.8</v>
      </c>
    </row>
    <row r="70" spans="1:15">
      <c r="A70" s="86"/>
      <c r="B70" s="7"/>
      <c r="C70" s="7"/>
      <c r="D70" s="7"/>
      <c r="E70" s="7"/>
      <c r="F70" s="7"/>
      <c r="G70" s="82"/>
      <c r="I70" s="86"/>
      <c r="J70" s="7"/>
      <c r="K70" s="7"/>
      <c r="L70" s="7"/>
      <c r="M70" s="7"/>
      <c r="N70" s="7"/>
      <c r="O70" s="82"/>
    </row>
    <row r="71" spans="1:15">
      <c r="A71" s="86" t="s">
        <v>36</v>
      </c>
      <c r="B71" s="7"/>
      <c r="C71" s="7"/>
      <c r="D71" s="7" t="s">
        <v>84</v>
      </c>
      <c r="E71" s="7"/>
      <c r="F71" s="63">
        <v>0</v>
      </c>
      <c r="G71" s="88">
        <v>1</v>
      </c>
      <c r="I71" s="86" t="s">
        <v>5</v>
      </c>
      <c r="J71" s="7"/>
      <c r="K71" s="7"/>
      <c r="L71" s="7" t="s">
        <v>84</v>
      </c>
      <c r="M71" s="7"/>
      <c r="N71" s="70">
        <v>1.5E-3</v>
      </c>
      <c r="O71" s="88">
        <v>0.8</v>
      </c>
    </row>
    <row r="72" spans="1:15" ht="14" thickBot="1">
      <c r="A72" s="91"/>
      <c r="B72" s="92"/>
      <c r="C72" s="92"/>
      <c r="D72" s="92" t="s">
        <v>40</v>
      </c>
      <c r="E72" s="92"/>
      <c r="F72" s="93">
        <v>50000000</v>
      </c>
      <c r="G72" s="94"/>
      <c r="I72" s="91"/>
      <c r="J72" s="92"/>
      <c r="K72" s="92"/>
      <c r="L72" s="92" t="s">
        <v>40</v>
      </c>
      <c r="M72" s="92"/>
      <c r="N72" s="96">
        <v>100000</v>
      </c>
      <c r="O72" s="94"/>
    </row>
    <row r="73" spans="1:15">
      <c r="A73" s="7"/>
      <c r="B73" s="7"/>
      <c r="C73" s="7"/>
      <c r="D73" s="7"/>
      <c r="E73" s="7"/>
      <c r="F73" s="17"/>
      <c r="G73" s="21"/>
      <c r="I73" s="7"/>
      <c r="J73" s="7"/>
      <c r="K73" s="7"/>
      <c r="L73" s="7"/>
      <c r="M73" s="7"/>
      <c r="N73" s="20"/>
    </row>
    <row r="74" spans="1:15">
      <c r="A74" s="2" t="s">
        <v>4</v>
      </c>
    </row>
    <row r="75" spans="1:15">
      <c r="A75" s="2" t="s">
        <v>6</v>
      </c>
    </row>
    <row r="76" spans="1:15">
      <c r="C76" s="24"/>
    </row>
    <row r="77" spans="1:15">
      <c r="M77" s="23"/>
    </row>
  </sheetData>
  <sheetProtection sheet="1" objects="1" scenarios="1"/>
  <mergeCells count="2">
    <mergeCell ref="A7:G7"/>
    <mergeCell ref="I7:O7"/>
  </mergeCells>
  <phoneticPr fontId="6" type="noConversion"/>
  <pageMargins left="0.75" right="0.75" top="1" bottom="1" header="0.5" footer="0.5"/>
  <headerFooter alignWithMargins="0">
    <oddFooter>&amp;R&amp;"Times New Roman,Italic"&amp;7Copyright Collarini Energy Staffing Inc. June 2006.  All rights reserved.</oddFooter>
  </headerFooter>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W70"/>
  <sheetViews>
    <sheetView zoomScale="75" workbookViewId="0">
      <pane xSplit="1" ySplit="4" topLeftCell="B5" activePane="bottomRight" state="frozen"/>
      <selection activeCell="F17" sqref="F17"/>
      <selection pane="topRight" activeCell="F17" sqref="F17"/>
      <selection pane="bottomLeft" activeCell="F17" sqref="F17"/>
      <selection pane="bottomRight" activeCell="B5" sqref="B5"/>
    </sheetView>
  </sheetViews>
  <sheetFormatPr baseColWidth="10" defaultColWidth="8.83203125" defaultRowHeight="13"/>
  <cols>
    <col min="1" max="1" width="8.83203125" style="14"/>
    <col min="2" max="2" width="11" style="2" customWidth="1"/>
    <col min="3" max="3" width="8" style="2" customWidth="1"/>
    <col min="4" max="4" width="9.83203125" style="2" customWidth="1"/>
    <col min="5" max="5" width="8.6640625" style="2" customWidth="1"/>
    <col min="6" max="6" width="9.83203125" style="2" bestFit="1" customWidth="1"/>
    <col min="7" max="8" width="10.1640625" style="2" customWidth="1"/>
    <col min="9" max="9" width="9.5" style="2" customWidth="1"/>
    <col min="10" max="10" width="9.33203125" style="2" customWidth="1"/>
    <col min="11" max="12" width="10.1640625" style="2" customWidth="1"/>
    <col min="13" max="13" width="11.1640625" style="2" customWidth="1"/>
    <col min="14" max="14" width="8.83203125" style="2"/>
    <col min="15" max="15" width="9.83203125" style="2" customWidth="1"/>
    <col min="16" max="16" width="10" style="2" customWidth="1"/>
    <col min="17" max="17" width="12.1640625" style="2" customWidth="1"/>
    <col min="18" max="18" width="10.6640625" style="2" customWidth="1"/>
    <col min="19" max="19" width="9.6640625" style="2" customWidth="1"/>
    <col min="20" max="20" width="9.83203125" style="2" customWidth="1"/>
    <col min="21" max="21" width="10.1640625" style="2" customWidth="1"/>
    <col min="22" max="22" width="11.6640625" style="2" customWidth="1"/>
    <col min="23" max="23" width="11.83203125" style="2" customWidth="1"/>
    <col min="24" max="16384" width="8.83203125" style="14"/>
  </cols>
  <sheetData>
    <row r="2" spans="1:23" ht="16">
      <c r="A2" s="15"/>
      <c r="B2" s="15" t="str">
        <f>CONCATENATE('Non-financial comparison'!C5," job offer unrisked")</f>
        <v>Company ABC job offer unrisked</v>
      </c>
    </row>
    <row r="4" spans="1:23" s="13" customFormat="1" ht="52">
      <c r="A4" s="12" t="s">
        <v>72</v>
      </c>
      <c r="B4" s="11" t="s">
        <v>47</v>
      </c>
      <c r="C4" s="11" t="s">
        <v>55</v>
      </c>
      <c r="D4" s="11" t="s">
        <v>54</v>
      </c>
      <c r="E4" s="11" t="s">
        <v>62</v>
      </c>
      <c r="F4" s="11" t="s">
        <v>64</v>
      </c>
      <c r="G4" s="11" t="s">
        <v>65</v>
      </c>
      <c r="H4" s="11" t="s">
        <v>66</v>
      </c>
      <c r="I4" s="11" t="s">
        <v>67</v>
      </c>
      <c r="J4" s="11" t="s">
        <v>68</v>
      </c>
      <c r="K4" s="11" t="s">
        <v>69</v>
      </c>
      <c r="L4" s="11" t="s">
        <v>70</v>
      </c>
      <c r="M4" s="11" t="s">
        <v>71</v>
      </c>
      <c r="N4" s="11" t="s">
        <v>44</v>
      </c>
      <c r="O4" s="11" t="s">
        <v>56</v>
      </c>
      <c r="P4" s="11" t="s">
        <v>57</v>
      </c>
      <c r="Q4" s="11" t="s">
        <v>63</v>
      </c>
      <c r="R4" s="11" t="s">
        <v>58</v>
      </c>
      <c r="S4" s="11" t="s">
        <v>61</v>
      </c>
      <c r="T4" s="11" t="s">
        <v>60</v>
      </c>
      <c r="U4" s="11" t="s">
        <v>35</v>
      </c>
      <c r="V4" s="11" t="s">
        <v>73</v>
      </c>
      <c r="W4" s="11" t="s">
        <v>74</v>
      </c>
    </row>
    <row r="5" spans="1:23">
      <c r="A5" s="14">
        <v>1</v>
      </c>
      <c r="B5" s="7">
        <f>IF(('Financial comparison'!$E$5-'Financial comparison'!$B$5+1)&gt;$A5,'Financial comparison'!F11,0)</f>
        <v>100000</v>
      </c>
      <c r="C5" s="7">
        <f>'Financial comparison'!F12</f>
        <v>0</v>
      </c>
      <c r="D5" s="7">
        <f>'Financial comparison'!$E$13*B5</f>
        <v>15000</v>
      </c>
      <c r="E5" s="7">
        <f>B5/52*'Financial comparison'!E32</f>
        <v>3846.1538461538462</v>
      </c>
      <c r="F5" s="7">
        <f>'Financial comparison'!$B$17/52*B5</f>
        <v>1923.0769230769231</v>
      </c>
      <c r="G5" s="2">
        <f>IF(('Financial comparison'!$E$5-'Financial comparison'!$B$5+1)&gt;$A5,'Financial comparison'!$F$18,0)</f>
        <v>2000</v>
      </c>
      <c r="H5" s="2">
        <f>IF(('Financial comparison'!$E$5-'Financial comparison'!$B$5+1)&gt;$A5,'Financial comparison'!F19,0)</f>
        <v>3000</v>
      </c>
      <c r="I5" s="2">
        <f>IF(('Financial comparison'!$E$5-'Financial comparison'!$B$5+1)&gt;$A5,IF((A5-$A$5)+1&lt;='Financial comparison'!$F$21,'Financial comparison'!$F$20,0),0)</f>
        <v>15000</v>
      </c>
      <c r="J5" s="2">
        <f>IF(('Financial comparison'!$E$5-'Financial comparison'!$B$5+1)&gt;$A5,IF(A5-$A$5+1&lt;='Financial comparison'!$D$22,'Financial comparison'!$F$22/'Financial comparison'!$D$22,0),0)</f>
        <v>400</v>
      </c>
      <c r="K5" s="7">
        <f>IF(('Financial comparison'!$E$5-'Financial comparison'!$B$5+1)&gt;$A5,'Financial comparison'!F25,0)</f>
        <v>500</v>
      </c>
      <c r="L5" s="7">
        <f>IF(('Financial comparison'!$E$5-'Financial comparison'!$B$5+1)&gt;$A5,'Financial comparison'!F26,0)</f>
        <v>300</v>
      </c>
      <c r="M5" s="7">
        <f>IF(('Financial comparison'!$E$5-'Financial comparison'!$B$5+1)&gt;$A5,'Financial comparison'!F28+'Financial comparison'!F29,0)</f>
        <v>250</v>
      </c>
      <c r="N5" s="7">
        <f>IF(('Financial comparison'!$E$5-'Financial comparison'!$B$5+1)&gt;$A5,(B5+D5)*'Financial comparison'!C32,0)</f>
        <v>0</v>
      </c>
      <c r="O5" s="7">
        <f>IF(('Financial comparison'!$E$5-'Financial comparison'!$B$5+1)&gt;$A5,(B5+D5)*'Financial comparison'!D32,0)</f>
        <v>3450</v>
      </c>
      <c r="P5" s="7">
        <f>IF(('Financial comparison'!$E$5-'Financial comparison'!$B$5+1)&gt;$A5,'Financial comparison'!$F$63,0)</f>
        <v>750</v>
      </c>
      <c r="Q5" s="7">
        <f>IF(('Financial comparison'!$E$5-'Financial comparison'!$B$5+1)&gt;$A5,'Financial comparison'!F65,0)</f>
        <v>0</v>
      </c>
      <c r="R5" s="7">
        <f>IF(('Financial comparison'!$E$5-'Financial comparison'!$B$5+1)&gt;$A5,'Financial comparison'!$F$67,0)</f>
        <v>10000</v>
      </c>
      <c r="S5" s="7">
        <f>IF(('Financial comparison'!$E$5-'Financial comparison'!$B$5+1)&gt;$A5,'Financial comparison'!$F$68,0)</f>
        <v>300</v>
      </c>
      <c r="T5" s="7">
        <f>IF(('Financial comparison'!$E$5-'Financial comparison'!$B$5+1)&gt;$A5,'Financial comparison'!$F$69,0)</f>
        <v>200</v>
      </c>
      <c r="U5" s="7">
        <f>IF(('Financial comparison'!$E$5-'Financial comparison'!$B$5+1)&gt;$A5,'Financial comparison'!$N$71*'Financial comparison'!N72,0)</f>
        <v>150</v>
      </c>
      <c r="V5" s="2">
        <f>SUM(B5:U5)</f>
        <v>157069.23076923075</v>
      </c>
      <c r="W5" s="2">
        <f>V5*(1+'Financial comparison'!$H$5)^($A$34-$A5+0.5)</f>
        <v>499545.01117403334</v>
      </c>
    </row>
    <row r="6" spans="1:23">
      <c r="A6" s="14">
        <v>2</v>
      </c>
      <c r="B6" s="2">
        <f>IF(('Financial comparison'!$E$5-'Financial comparison'!$B$5+1)&gt;$A6,B$5*(1+'Financial comparison'!$J$5)^($A6-$A$5+0.5),0)</f>
        <v>110681.66063083804</v>
      </c>
      <c r="D6" s="7">
        <f>'Financial comparison'!$E$13*B6</f>
        <v>16602.249094625706</v>
      </c>
      <c r="E6" s="7">
        <f>B6/52*'Financial comparison'!E33</f>
        <v>4256.9869473399249</v>
      </c>
      <c r="F6" s="7">
        <f>'Financial comparison'!$B$17/52*B6</f>
        <v>2128.4934736699624</v>
      </c>
      <c r="G6" s="2">
        <f>IF(('Financial comparison'!$E$5-'Financial comparison'!$B$5+1)&gt;$A6,G$5*(1+'Financial comparison'!$H$5)^($A6-$A$5+0.5),0)</f>
        <v>2121.1921176545989</v>
      </c>
      <c r="H6" s="2">
        <f>IF(('Financial comparison'!$E$5-'Financial comparison'!$B$5+1)&gt;$A6,H$5*(1+'Financial comparison'!$H$5)^($A6-$A$5+0.5),0)</f>
        <v>3181.7881764818981</v>
      </c>
      <c r="I6" s="2">
        <f>IF(('Financial comparison'!$E$5-'Financial comparison'!$B$5+1)&gt;$A6,IF((A6-$A$5)+1&lt;='Financial comparison'!$F$21,'Financial comparison'!$F$20,0),0)</f>
        <v>15000</v>
      </c>
      <c r="J6" s="2">
        <f>IF(('Financial comparison'!$E$5-'Financial comparison'!$B$5+1)&gt;$A6,IF(A6-$A$5+1&lt;='Financial comparison'!$D$22,'Financial comparison'!$F$22/'Financial comparison'!$D$22,0),0)</f>
        <v>400</v>
      </c>
      <c r="K6" s="2">
        <f>IF(('Financial comparison'!$E$5-'Financial comparison'!$B$5+1)&gt;$A6,K$5*(1+'Financial comparison'!$H$5)^($A6-$A$5+0.5),0)</f>
        <v>530.29802941364972</v>
      </c>
      <c r="L6" s="2">
        <f>IF(('Financial comparison'!$E$5-'Financial comparison'!$B$5+1)&gt;$A6,L$5*(1+'Financial comparison'!$H$5)^($A6-$A$5+0.5),0)</f>
        <v>318.17881764818981</v>
      </c>
      <c r="M6" s="2">
        <f>IF(('Financial comparison'!$E$5-'Financial comparison'!$B$5+1)&gt;$A6,M$5*(1+'Financial comparison'!$H$5)^($A6-$A$5+0.5),0)</f>
        <v>265.14901470682486</v>
      </c>
      <c r="N6" s="7">
        <f>IF(('Financial comparison'!$E$5-'Financial comparison'!$B$5+1)&gt;$A6,(B6+D6)*'Financial comparison'!C33,0)</f>
        <v>2545.6781945092748</v>
      </c>
      <c r="O6" s="7">
        <f>IF(('Financial comparison'!$E$5-'Financial comparison'!$B$5+1)&gt;$A6,(B6+D6)*'Financial comparison'!D33,0)</f>
        <v>5091.3563890185496</v>
      </c>
      <c r="P6" s="2">
        <f>IF(('Financial comparison'!$E$5-'Financial comparison'!$B$5+1)&gt;$A6,P$5*(1+'Financial comparison'!$H$5)^($A6-$A$5+0.5),0)</f>
        <v>795.44704412047452</v>
      </c>
      <c r="Q6" s="2">
        <f>IF(('Financial comparison'!$E$5-'Financial comparison'!$B$5+1)&gt;$A6,Q$5*(1+'Financial comparison'!$H$5)^($A6-$A$5+0.5),0)</f>
        <v>0</v>
      </c>
      <c r="R6" s="2">
        <f>IF(('Financial comparison'!$E$5-'Financial comparison'!$B$5+1)&gt;$A6,R$5*(1+'Financial comparison'!$M$5)^($A6-$A$5+0.5),0)</f>
        <v>11536.89732987167</v>
      </c>
      <c r="S6" s="2">
        <f>IF(('Financial comparison'!$E$5-'Financial comparison'!$B$5+1)&gt;$A6,S$5*(1+'Financial comparison'!$M$5)^($A6-$A$5+0.5),0)</f>
        <v>346.10691989615009</v>
      </c>
      <c r="T6" s="2">
        <f>IF(('Financial comparison'!$E$5-'Financial comparison'!$B$5+1)&gt;$A6,T$5*(1+'Financial comparison'!$M$5)^($A6-$A$5+0.5),0)</f>
        <v>230.73794659743339</v>
      </c>
      <c r="U6" s="2">
        <f>IF(('Financial comparison'!$E$5-'Financial comparison'!$B$5+1)&gt;$A6,U$5*(1+'Financial comparison'!$M$5)^($A6-$A$5+0.5),0)</f>
        <v>173.05345994807504</v>
      </c>
      <c r="V6" s="2">
        <f t="shared" ref="V6:V34" si="0">SUM(B6:U6)</f>
        <v>176205.27358634037</v>
      </c>
      <c r="W6" s="2">
        <f>V6*(1+'Financial comparison'!$H$5)^($A$34-$A6+0.5)</f>
        <v>538851.47021531418</v>
      </c>
    </row>
    <row r="7" spans="1:23">
      <c r="A7" s="14">
        <v>3</v>
      </c>
      <c r="B7" s="2">
        <f>IF(('Financial comparison'!$E$5-'Financial comparison'!$B$5+1)&gt;$A7,B$5*(1+'Financial comparison'!$J$5)^($A7-$A$5+0.5),0)</f>
        <v>118429.3768749967</v>
      </c>
      <c r="D7" s="7">
        <f>'Financial comparison'!$E$13*B7</f>
        <v>17764.406531249504</v>
      </c>
      <c r="E7" s="7">
        <f>B7/52*'Financial comparison'!E34</f>
        <v>4554.9760336537192</v>
      </c>
      <c r="F7" s="7">
        <f>'Financial comparison'!$B$17/52*B7</f>
        <v>2277.4880168268596</v>
      </c>
      <c r="G7" s="2">
        <f>IF(('Financial comparison'!$E$5-'Financial comparison'!$B$5+1)&gt;$A7,G$5*(1+'Financial comparison'!$H$5)^($A7-$A$5+0.5),0)</f>
        <v>2206.0398023607827</v>
      </c>
      <c r="H7" s="2">
        <f>IF(('Financial comparison'!$E$5-'Financial comparison'!$B$5+1)&gt;$A7,H$5*(1+'Financial comparison'!$H$5)^($A7-$A$5+0.5),0)</f>
        <v>3309.0597035411743</v>
      </c>
      <c r="I7" s="2">
        <f>IF(('Financial comparison'!$E$5-'Financial comparison'!$B$5+1)&gt;$A7,IF((A7-$A$5)+1&lt;='Financial comparison'!$F$21,'Financial comparison'!$F$20,0),0)</f>
        <v>15000</v>
      </c>
      <c r="J7" s="2">
        <f>IF(('Financial comparison'!$E$5-'Financial comparison'!$B$5+1)&gt;$A7,IF(A7-$A$5+1&lt;='Financial comparison'!$D$22,'Financial comparison'!$F$22/'Financial comparison'!$D$22,0),0)</f>
        <v>400</v>
      </c>
      <c r="K7" s="2">
        <f>IF(('Financial comparison'!$E$5-'Financial comparison'!$B$5+1)&gt;$A7,K$5*(1+'Financial comparison'!$H$5)^($A7-$A$5+0.5),0)</f>
        <v>551.50995059019567</v>
      </c>
      <c r="L7" s="2">
        <f>IF(('Financial comparison'!$E$5-'Financial comparison'!$B$5+1)&gt;$A7,L$5*(1+'Financial comparison'!$H$5)^($A7-$A$5+0.5),0)</f>
        <v>330.90597035411741</v>
      </c>
      <c r="M7" s="2">
        <f>IF(('Financial comparison'!$E$5-'Financial comparison'!$B$5+1)&gt;$A7,M$5*(1+'Financial comparison'!$H$5)^($A7-$A$5+0.5),0)</f>
        <v>275.75497529509784</v>
      </c>
      <c r="N7" s="7">
        <f>IF(('Financial comparison'!$E$5-'Financial comparison'!$B$5+1)&gt;$A7,(B7+D7)*'Financial comparison'!C34,0)</f>
        <v>2723.8756681249238</v>
      </c>
      <c r="O7" s="7">
        <f>IF(('Financial comparison'!$E$5-'Financial comparison'!$B$5+1)&gt;$A7,(B7+D7)*'Financial comparison'!D34,0)</f>
        <v>5447.7513362498476</v>
      </c>
      <c r="P7" s="2">
        <f>IF(('Financial comparison'!$E$5-'Financial comparison'!$B$5+1)&gt;$A7,P$5*(1+'Financial comparison'!$H$5)^($A7-$A$5+0.5),0)</f>
        <v>827.26492588529356</v>
      </c>
      <c r="Q7" s="2">
        <f>IF(('Financial comparison'!$E$5-'Financial comparison'!$B$5+1)&gt;$A7,Q$5*(1+'Financial comparison'!$H$5)^($A7-$A$5+0.5),0)</f>
        <v>0</v>
      </c>
      <c r="R7" s="2">
        <f>IF(('Financial comparison'!$E$5-'Financial comparison'!$B$5+1)&gt;$A7,R$5*(1+'Financial comparison'!$M$5)^($A7-$A$5+0.5),0)</f>
        <v>12690.587062858836</v>
      </c>
      <c r="S7" s="2">
        <f>IF(('Financial comparison'!$E$5-'Financial comparison'!$B$5+1)&gt;$A7,S$5*(1+'Financial comparison'!$M$5)^($A7-$A$5+0.5),0)</f>
        <v>380.71761188576505</v>
      </c>
      <c r="T7" s="2">
        <f>IF(('Financial comparison'!$E$5-'Financial comparison'!$B$5+1)&gt;$A7,T$5*(1+'Financial comparison'!$M$5)^($A7-$A$5+0.5),0)</f>
        <v>253.81174125717672</v>
      </c>
      <c r="U7" s="2">
        <f>IF(('Financial comparison'!$E$5-'Financial comparison'!$B$5+1)&gt;$A7,U$5*(1+'Financial comparison'!$M$5)^($A7-$A$5+0.5),0)</f>
        <v>190.35880594288253</v>
      </c>
      <c r="V7" s="2">
        <f t="shared" si="0"/>
        <v>187613.88501107288</v>
      </c>
      <c r="W7" s="2">
        <f>V7*(1+'Financial comparison'!$H$5)^($A$34-$A7+0.5)</f>
        <v>551673.09931608406</v>
      </c>
    </row>
    <row r="8" spans="1:23">
      <c r="A8" s="14">
        <v>4</v>
      </c>
      <c r="B8" s="2">
        <f>IF(('Financial comparison'!$E$5-'Financial comparison'!$B$5+1)&gt;$A8,B$5*(1+'Financial comparison'!$J$5)^($A8-$A$5+0.5),0)</f>
        <v>126719.43325624648</v>
      </c>
      <c r="D8" s="7">
        <f>'Financial comparison'!$E$13*B8</f>
        <v>19007.914988436973</v>
      </c>
      <c r="E8" s="7">
        <f>B8/52*'Financial comparison'!E35</f>
        <v>4873.8243560094797</v>
      </c>
      <c r="F8" s="7">
        <f>'Financial comparison'!$B$17/52*B8</f>
        <v>2436.9121780047403</v>
      </c>
      <c r="G8" s="2">
        <f>IF(('Financial comparison'!$E$5-'Financial comparison'!$B$5+1)&gt;$A8,G$5*(1+'Financial comparison'!$H$5)^($A8-$A$5+0.5),0)</f>
        <v>2294.281394455214</v>
      </c>
      <c r="H8" s="2">
        <f>IF(('Financial comparison'!$E$5-'Financial comparison'!$B$5+1)&gt;$A8,H$5*(1+'Financial comparison'!$H$5)^($A8-$A$5+0.5),0)</f>
        <v>3441.4220916828212</v>
      </c>
      <c r="I8" s="2">
        <f>IF(('Financial comparison'!$E$5-'Financial comparison'!$B$5+1)&gt;$A8,IF((A8-$A$5)+1&lt;='Financial comparison'!$F$21,'Financial comparison'!$F$20,0),0)</f>
        <v>0</v>
      </c>
      <c r="J8" s="2">
        <f>IF(('Financial comparison'!$E$5-'Financial comparison'!$B$5+1)&gt;$A8,IF(A8-$A$5+1&lt;='Financial comparison'!$D$22,'Financial comparison'!$F$22/'Financial comparison'!$D$22,0),0)</f>
        <v>400</v>
      </c>
      <c r="K8" s="2">
        <f>IF(('Financial comparison'!$E$5-'Financial comparison'!$B$5+1)&gt;$A8,K$5*(1+'Financial comparison'!$H$5)^($A8-$A$5+0.5),0)</f>
        <v>573.5703486138035</v>
      </c>
      <c r="L8" s="2">
        <f>IF(('Financial comparison'!$E$5-'Financial comparison'!$B$5+1)&gt;$A8,L$5*(1+'Financial comparison'!$H$5)^($A8-$A$5+0.5),0)</f>
        <v>344.14220916828214</v>
      </c>
      <c r="M8" s="2">
        <f>IF(('Financial comparison'!$E$5-'Financial comparison'!$B$5+1)&gt;$A8,M$5*(1+'Financial comparison'!$H$5)^($A8-$A$5+0.5),0)</f>
        <v>286.78517430690175</v>
      </c>
      <c r="N8" s="7">
        <f>IF(('Financial comparison'!$E$5-'Financial comparison'!$B$5+1)&gt;$A8,(B8+D8)*'Financial comparison'!C35,0)</f>
        <v>2914.5469648936696</v>
      </c>
      <c r="O8" s="7">
        <f>IF(('Financial comparison'!$E$5-'Financial comparison'!$B$5+1)&gt;$A8,(B8+D8)*'Financial comparison'!D35,0)</f>
        <v>5829.0939297873392</v>
      </c>
      <c r="P8" s="2">
        <f>IF(('Financial comparison'!$E$5-'Financial comparison'!$B$5+1)&gt;$A8,P$5*(1+'Financial comparison'!$H$5)^($A8-$A$5+0.5),0)</f>
        <v>860.35552292070531</v>
      </c>
      <c r="Q8" s="2">
        <f>IF(('Financial comparison'!$E$5-'Financial comparison'!$B$5+1)&gt;$A8,Q$5*(1+'Financial comparison'!$H$5)^($A8-$A$5+0.5),0)</f>
        <v>0</v>
      </c>
      <c r="R8" s="2">
        <f>IF(('Financial comparison'!$E$5-'Financial comparison'!$B$5+1)&gt;$A8,R$5*(1+'Financial comparison'!$M$5)^($A8-$A$5+0.5),0)</f>
        <v>13959.645769144719</v>
      </c>
      <c r="S8" s="2">
        <f>IF(('Financial comparison'!$E$5-'Financial comparison'!$B$5+1)&gt;$A8,S$5*(1+'Financial comparison'!$M$5)^($A8-$A$5+0.5),0)</f>
        <v>418.7893730743416</v>
      </c>
      <c r="T8" s="2">
        <f>IF(('Financial comparison'!$E$5-'Financial comparison'!$B$5+1)&gt;$A8,T$5*(1+'Financial comparison'!$M$5)^($A8-$A$5+0.5),0)</f>
        <v>279.1929153828944</v>
      </c>
      <c r="U8" s="2">
        <f>IF(('Financial comparison'!$E$5-'Financial comparison'!$B$5+1)&gt;$A8,U$5*(1+'Financial comparison'!$M$5)^($A8-$A$5+0.5),0)</f>
        <v>209.3946865371708</v>
      </c>
      <c r="V8" s="2">
        <f t="shared" si="0"/>
        <v>184849.30515866555</v>
      </c>
      <c r="W8" s="2">
        <f>V8*(1+'Financial comparison'!$H$5)^($A$34-$A8+0.5)</f>
        <v>522638.39782765618</v>
      </c>
    </row>
    <row r="9" spans="1:23">
      <c r="A9" s="14">
        <v>5</v>
      </c>
      <c r="B9" s="2">
        <f>IF(('Financial comparison'!$E$5-'Financial comparison'!$B$5+1)&gt;$A9,B$5*(1+'Financial comparison'!$J$5)^($A9-$A$5+0.5),0)</f>
        <v>135589.79358418376</v>
      </c>
      <c r="D9" s="7">
        <f>'Financial comparison'!$E$13*B9</f>
        <v>20338.469037627565</v>
      </c>
      <c r="E9" s="7">
        <f>B9/52*'Financial comparison'!E36</f>
        <v>5214.9920609301444</v>
      </c>
      <c r="F9" s="7">
        <f>'Financial comparison'!$B$17/52*B9</f>
        <v>2607.4960304650726</v>
      </c>
      <c r="G9" s="2">
        <f>IF(('Financial comparison'!$E$5-'Financial comparison'!$B$5+1)&gt;$A9,G$5*(1+'Financial comparison'!$H$5)^($A9-$A$5+0.5),0)</f>
        <v>2386.0526502334224</v>
      </c>
      <c r="H9" s="2">
        <f>IF(('Financial comparison'!$E$5-'Financial comparison'!$B$5+1)&gt;$A9,H$5*(1+'Financial comparison'!$H$5)^($A9-$A$5+0.5),0)</f>
        <v>3579.0789753501335</v>
      </c>
      <c r="I9" s="2">
        <f>IF(('Financial comparison'!$E$5-'Financial comparison'!$B$5+1)&gt;$A9,IF((A9-$A$5)+1&lt;='Financial comparison'!$F$21,'Financial comparison'!$F$20,0),0)</f>
        <v>0</v>
      </c>
      <c r="J9" s="2">
        <f>IF(('Financial comparison'!$E$5-'Financial comparison'!$B$5+1)&gt;$A9,IF(A9-$A$5+1&lt;='Financial comparison'!$D$22,'Financial comparison'!$F$22/'Financial comparison'!$D$22,0),0)</f>
        <v>400</v>
      </c>
      <c r="K9" s="2">
        <f>IF(('Financial comparison'!$E$5-'Financial comparison'!$B$5+1)&gt;$A9,K$5*(1+'Financial comparison'!$H$5)^($A9-$A$5+0.5),0)</f>
        <v>596.51316255835559</v>
      </c>
      <c r="L9" s="2">
        <f>IF(('Financial comparison'!$E$5-'Financial comparison'!$B$5+1)&gt;$A9,L$5*(1+'Financial comparison'!$H$5)^($A9-$A$5+0.5),0)</f>
        <v>357.90789753501338</v>
      </c>
      <c r="M9" s="2">
        <f>IF(('Financial comparison'!$E$5-'Financial comparison'!$B$5+1)&gt;$A9,M$5*(1+'Financial comparison'!$H$5)^($A9-$A$5+0.5),0)</f>
        <v>298.25658127917779</v>
      </c>
      <c r="N9" s="7">
        <f>IF(('Financial comparison'!$E$5-'Financial comparison'!$B$5+1)&gt;$A9,(B9+D9)*'Financial comparison'!C36,0)</f>
        <v>3118.5652524362267</v>
      </c>
      <c r="O9" s="7">
        <f>IF(('Financial comparison'!$E$5-'Financial comparison'!$B$5+1)&gt;$A9,(B9+D9)*'Financial comparison'!D36,0)</f>
        <v>6237.1305048724535</v>
      </c>
      <c r="P9" s="2">
        <f>IF(('Financial comparison'!$E$5-'Financial comparison'!$B$5+1)&gt;$A9,P$5*(1+'Financial comparison'!$H$5)^($A9-$A$5+0.5),0)</f>
        <v>894.76974383753338</v>
      </c>
      <c r="Q9" s="2">
        <f>IF(('Financial comparison'!$E$5-'Financial comparison'!$B$5+1)&gt;$A9,Q$5*(1+'Financial comparison'!$H$5)^($A9-$A$5+0.5),0)</f>
        <v>0</v>
      </c>
      <c r="R9" s="2">
        <f>IF(('Financial comparison'!$E$5-'Financial comparison'!$B$5+1)&gt;$A9,R$5*(1+'Financial comparison'!$M$5)^($A9-$A$5+0.5),0)</f>
        <v>15355.610346059195</v>
      </c>
      <c r="S9" s="2">
        <f>IF(('Financial comparison'!$E$5-'Financial comparison'!$B$5+1)&gt;$A9,S$5*(1+'Financial comparison'!$M$5)^($A9-$A$5+0.5),0)</f>
        <v>460.66831038177583</v>
      </c>
      <c r="T9" s="2">
        <f>IF(('Financial comparison'!$E$5-'Financial comparison'!$B$5+1)&gt;$A9,T$5*(1+'Financial comparison'!$M$5)^($A9-$A$5+0.5),0)</f>
        <v>307.11220692118388</v>
      </c>
      <c r="U9" s="2">
        <f>IF(('Financial comparison'!$E$5-'Financial comparison'!$B$5+1)&gt;$A9,U$5*(1+'Financial comparison'!$M$5)^($A9-$A$5+0.5),0)</f>
        <v>230.33415519088791</v>
      </c>
      <c r="V9" s="2">
        <f t="shared" si="0"/>
        <v>197972.75049986187</v>
      </c>
      <c r="W9" s="2">
        <f>V9*(1+'Financial comparison'!$H$5)^($A$34-$A9+0.5)</f>
        <v>538214.71706564387</v>
      </c>
    </row>
    <row r="10" spans="1:23">
      <c r="A10" s="14">
        <v>6</v>
      </c>
      <c r="B10" s="2">
        <f>IF(('Financial comparison'!$E$5-'Financial comparison'!$B$5+1)&gt;$A10,B$5*(1+'Financial comparison'!$J$5)^($A10-$A$5+0.5),0)</f>
        <v>145081.07913507661</v>
      </c>
      <c r="D10" s="7">
        <f>'Financial comparison'!$E$13*B10</f>
        <v>21762.161870261491</v>
      </c>
      <c r="E10" s="7">
        <f>B10/52*'Financial comparison'!E37</f>
        <v>8370.0622577928807</v>
      </c>
      <c r="F10" s="7">
        <f>'Financial comparison'!$B$17/52*B10</f>
        <v>2790.0207525976271</v>
      </c>
      <c r="G10" s="2">
        <f>IF(('Financial comparison'!$E$5-'Financial comparison'!$B$5+1)&gt;$A10,G$5*(1+'Financial comparison'!$H$5)^($A10-$A$5+0.5),0)</f>
        <v>2481.4947562427596</v>
      </c>
      <c r="H10" s="2">
        <f>IF(('Financial comparison'!$E$5-'Financial comparison'!$B$5+1)&gt;$A10,H$5*(1+'Financial comparison'!$H$5)^($A10-$A$5+0.5),0)</f>
        <v>3722.2421343641395</v>
      </c>
      <c r="I10" s="2">
        <f>IF(('Financial comparison'!$E$5-'Financial comparison'!$B$5+1)&gt;$A10,IF((A10-$A$5)+1&lt;='Financial comparison'!$F$21,'Financial comparison'!$F$20,0),0)</f>
        <v>0</v>
      </c>
      <c r="J10" s="2">
        <f>IF(('Financial comparison'!$E$5-'Financial comparison'!$B$5+1)&gt;$A10,IF(A10-$A$5+1&lt;='Financial comparison'!$D$22,'Financial comparison'!$F$22/'Financial comparison'!$D$22,0),0)</f>
        <v>0</v>
      </c>
      <c r="K10" s="2">
        <f>IF(('Financial comparison'!$E$5-'Financial comparison'!$B$5+1)&gt;$A10,K$5*(1+'Financial comparison'!$H$5)^($A10-$A$5+0.5),0)</f>
        <v>620.37368906068991</v>
      </c>
      <c r="L10" s="2">
        <f>IF(('Financial comparison'!$E$5-'Financial comparison'!$B$5+1)&gt;$A10,L$5*(1+'Financial comparison'!$H$5)^($A10-$A$5+0.5),0)</f>
        <v>372.22421343641395</v>
      </c>
      <c r="M10" s="2">
        <f>IF(('Financial comparison'!$E$5-'Financial comparison'!$B$5+1)&gt;$A10,M$5*(1+'Financial comparison'!$H$5)^($A10-$A$5+0.5),0)</f>
        <v>310.18684453034496</v>
      </c>
      <c r="N10" s="7">
        <f>IF(('Financial comparison'!$E$5-'Financial comparison'!$B$5+1)&gt;$A10,(B10+D10)*'Financial comparison'!C37,0)</f>
        <v>3336.8648201067617</v>
      </c>
      <c r="O10" s="7">
        <f>IF(('Financial comparison'!$E$5-'Financial comparison'!$B$5+1)&gt;$A10,(B10+D10)*'Financial comparison'!D37,0)</f>
        <v>6673.7296402135235</v>
      </c>
      <c r="P10" s="2">
        <f>IF(('Financial comparison'!$E$5-'Financial comparison'!$B$5+1)&gt;$A10,P$5*(1+'Financial comparison'!$H$5)^($A10-$A$5+0.5),0)</f>
        <v>930.56053359103487</v>
      </c>
      <c r="Q10" s="2">
        <f>IF(('Financial comparison'!$E$5-'Financial comparison'!$B$5+1)&gt;$A10,Q$5*(1+'Financial comparison'!$H$5)^($A10-$A$5+0.5),0)</f>
        <v>0</v>
      </c>
      <c r="R10" s="2">
        <f>IF(('Financial comparison'!$E$5-'Financial comparison'!$B$5+1)&gt;$A10,R$5*(1+'Financial comparison'!$M$5)^($A10-$A$5+0.5),0)</f>
        <v>16891.171380665113</v>
      </c>
      <c r="S10" s="2">
        <f>IF(('Financial comparison'!$E$5-'Financial comparison'!$B$5+1)&gt;$A10,S$5*(1+'Financial comparison'!$M$5)^($A10-$A$5+0.5),0)</f>
        <v>506.73514141995338</v>
      </c>
      <c r="T10" s="2">
        <f>IF(('Financial comparison'!$E$5-'Financial comparison'!$B$5+1)&gt;$A10,T$5*(1+'Financial comparison'!$M$5)^($A10-$A$5+0.5),0)</f>
        <v>337.82342761330227</v>
      </c>
      <c r="U10" s="2">
        <f>IF(('Financial comparison'!$E$5-'Financial comparison'!$B$5+1)&gt;$A10,U$5*(1+'Financial comparison'!$M$5)^($A10-$A$5+0.5),0)</f>
        <v>253.36757070997669</v>
      </c>
      <c r="V10" s="2">
        <f t="shared" si="0"/>
        <v>214440.09816768262</v>
      </c>
      <c r="W10" s="2">
        <f>V10*(1+'Financial comparison'!$H$5)^($A$34-$A10+0.5)</f>
        <v>560560.91087631742</v>
      </c>
    </row>
    <row r="11" spans="1:23">
      <c r="A11" s="14">
        <v>7</v>
      </c>
      <c r="B11" s="2">
        <f>IF(('Financial comparison'!$E$5-'Financial comparison'!$B$5+1)&gt;$A11,B$5*(1+'Financial comparison'!$J$5)^($A11-$A$5+0.5),0)</f>
        <v>155236.75467453199</v>
      </c>
      <c r="D11" s="7">
        <f>'Financial comparison'!$E$13*B11</f>
        <v>23285.513201179798</v>
      </c>
      <c r="E11" s="7">
        <f>B11/52*'Financial comparison'!E38</f>
        <v>8955.9666158383843</v>
      </c>
      <c r="F11" s="7">
        <f>'Financial comparison'!$B$17/52*B11</f>
        <v>2985.3222052794613</v>
      </c>
      <c r="G11" s="2">
        <f>IF(('Financial comparison'!$E$5-'Financial comparison'!$B$5+1)&gt;$A11,G$5*(1+'Financial comparison'!$H$5)^($A11-$A$5+0.5),0)</f>
        <v>2580.7545464924701</v>
      </c>
      <c r="H11" s="2">
        <f>IF(('Financial comparison'!$E$5-'Financial comparison'!$B$5+1)&gt;$A11,H$5*(1+'Financial comparison'!$H$5)^($A11-$A$5+0.5),0)</f>
        <v>3871.1318197387054</v>
      </c>
      <c r="I11" s="2">
        <f>IF(('Financial comparison'!$E$5-'Financial comparison'!$B$5+1)&gt;$A11,IF((A11-$A$5)+1&lt;='Financial comparison'!$F$21,'Financial comparison'!$F$20,0),0)</f>
        <v>0</v>
      </c>
      <c r="J11" s="2">
        <f>IF(('Financial comparison'!$E$5-'Financial comparison'!$B$5+1)&gt;$A11,IF(A11-$A$5+1&lt;='Financial comparison'!$D$22,'Financial comparison'!$F$22/'Financial comparison'!$D$22,0),0)</f>
        <v>0</v>
      </c>
      <c r="K11" s="2">
        <f>IF(('Financial comparison'!$E$5-'Financial comparison'!$B$5+1)&gt;$A11,K$5*(1+'Financial comparison'!$H$5)^($A11-$A$5+0.5),0)</f>
        <v>645.18863662311753</v>
      </c>
      <c r="L11" s="2">
        <f>IF(('Financial comparison'!$E$5-'Financial comparison'!$B$5+1)&gt;$A11,L$5*(1+'Financial comparison'!$H$5)^($A11-$A$5+0.5),0)</f>
        <v>387.1131819738705</v>
      </c>
      <c r="M11" s="2">
        <f>IF(('Financial comparison'!$E$5-'Financial comparison'!$B$5+1)&gt;$A11,M$5*(1+'Financial comparison'!$H$5)^($A11-$A$5+0.5),0)</f>
        <v>322.59431831155877</v>
      </c>
      <c r="N11" s="7">
        <f>IF(('Financial comparison'!$E$5-'Financial comparison'!$B$5+1)&gt;$A11,(B11+D11)*'Financial comparison'!C38,0)</f>
        <v>8926.1133937855902</v>
      </c>
      <c r="O11" s="7">
        <f>IF(('Financial comparison'!$E$5-'Financial comparison'!$B$5+1)&gt;$A11,(B11+D11)*'Financial comparison'!D38,0)</f>
        <v>7140.8907150284713</v>
      </c>
      <c r="P11" s="2">
        <f>IF(('Financial comparison'!$E$5-'Financial comparison'!$B$5+1)&gt;$A11,P$5*(1+'Financial comparison'!$H$5)^($A11-$A$5+0.5),0)</f>
        <v>967.78295493467635</v>
      </c>
      <c r="Q11" s="2">
        <f>IF(('Financial comparison'!$E$5-'Financial comparison'!$B$5+1)&gt;$A11,Q$5*(1+'Financial comparison'!$H$5)^($A11-$A$5+0.5),0)</f>
        <v>0</v>
      </c>
      <c r="R11" s="2">
        <f>IF(('Financial comparison'!$E$5-'Financial comparison'!$B$5+1)&gt;$A11,R$5*(1+'Financial comparison'!$M$5)^($A11-$A$5+0.5),0)</f>
        <v>18580.288518731628</v>
      </c>
      <c r="S11" s="2">
        <f>IF(('Financial comparison'!$E$5-'Financial comparison'!$B$5+1)&gt;$A11,S$5*(1+'Financial comparison'!$M$5)^($A11-$A$5+0.5),0)</f>
        <v>557.40865556194876</v>
      </c>
      <c r="T11" s="2">
        <f>IF(('Financial comparison'!$E$5-'Financial comparison'!$B$5+1)&gt;$A11,T$5*(1+'Financial comparison'!$M$5)^($A11-$A$5+0.5),0)</f>
        <v>371.60577037463253</v>
      </c>
      <c r="U11" s="2">
        <f>IF(('Financial comparison'!$E$5-'Financial comparison'!$B$5+1)&gt;$A11,U$5*(1+'Financial comparison'!$M$5)^($A11-$A$5+0.5),0)</f>
        <v>278.70432778097438</v>
      </c>
      <c r="V11" s="2">
        <f t="shared" si="0"/>
        <v>235093.13353616724</v>
      </c>
      <c r="W11" s="2">
        <f>V11*(1+'Financial comparison'!$H$5)^($A$34-$A11+0.5)</f>
        <v>590912.82816655259</v>
      </c>
    </row>
    <row r="12" spans="1:23">
      <c r="A12" s="14">
        <v>8</v>
      </c>
      <c r="B12" s="2">
        <f>IF(('Financial comparison'!$E$5-'Financial comparison'!$B$5+1)&gt;$A12,B$5*(1+'Financial comparison'!$J$5)^($A12-$A$5+0.5),0)</f>
        <v>166103.32750174924</v>
      </c>
      <c r="D12" s="7">
        <f>'Financial comparison'!$E$13*B12</f>
        <v>24915.499125262384</v>
      </c>
      <c r="E12" s="7">
        <f>B12/52*'Financial comparison'!E39</f>
        <v>9582.8842789470727</v>
      </c>
      <c r="F12" s="7">
        <f>'Financial comparison'!$B$17/52*B12</f>
        <v>3194.2947596490239</v>
      </c>
      <c r="G12" s="2">
        <f>IF(('Financial comparison'!$E$5-'Financial comparison'!$B$5+1)&gt;$A12,G$5*(1+'Financial comparison'!$H$5)^($A12-$A$5+0.5),0)</f>
        <v>2683.984728352169</v>
      </c>
      <c r="H12" s="2">
        <f>IF(('Financial comparison'!$E$5-'Financial comparison'!$B$5+1)&gt;$A12,H$5*(1+'Financial comparison'!$H$5)^($A12-$A$5+0.5),0)</f>
        <v>4025.9770925282533</v>
      </c>
      <c r="I12" s="2">
        <f>IF(('Financial comparison'!$E$5-'Financial comparison'!$B$5+1)&gt;$A12,IF((A12-$A$5)+1&lt;='Financial comparison'!$F$21,'Financial comparison'!$F$20,0),0)</f>
        <v>0</v>
      </c>
      <c r="J12" s="2">
        <f>IF(('Financial comparison'!$E$5-'Financial comparison'!$B$5+1)&gt;$A12,IF(A12-$A$5+1&lt;='Financial comparison'!$D$22,'Financial comparison'!$F$22/'Financial comparison'!$D$22,0),0)</f>
        <v>0</v>
      </c>
      <c r="K12" s="2">
        <f>IF(('Financial comparison'!$E$5-'Financial comparison'!$B$5+1)&gt;$A12,K$5*(1+'Financial comparison'!$H$5)^($A12-$A$5+0.5),0)</f>
        <v>670.99618208804225</v>
      </c>
      <c r="L12" s="2">
        <f>IF(('Financial comparison'!$E$5-'Financial comparison'!$B$5+1)&gt;$A12,L$5*(1+'Financial comparison'!$H$5)^($A12-$A$5+0.5),0)</f>
        <v>402.59770925282533</v>
      </c>
      <c r="M12" s="2">
        <f>IF(('Financial comparison'!$E$5-'Financial comparison'!$B$5+1)&gt;$A12,M$5*(1+'Financial comparison'!$H$5)^($A12-$A$5+0.5),0)</f>
        <v>335.49809104402112</v>
      </c>
      <c r="N12" s="7">
        <f>IF(('Financial comparison'!$E$5-'Financial comparison'!$B$5+1)&gt;$A12,(B12+D12)*'Financial comparison'!C39,0)</f>
        <v>9550.9413313505811</v>
      </c>
      <c r="O12" s="7">
        <f>IF(('Financial comparison'!$E$5-'Financial comparison'!$B$5+1)&gt;$A12,(B12+D12)*'Financial comparison'!D39,0)</f>
        <v>7640.7530650804647</v>
      </c>
      <c r="P12" s="2">
        <f>IF(('Financial comparison'!$E$5-'Financial comparison'!$B$5+1)&gt;$A12,P$5*(1+'Financial comparison'!$H$5)^($A12-$A$5+0.5),0)</f>
        <v>1006.4942731320633</v>
      </c>
      <c r="Q12" s="2">
        <f>IF(('Financial comparison'!$E$5-'Financial comparison'!$B$5+1)&gt;$A12,Q$5*(1+'Financial comparison'!$H$5)^($A12-$A$5+0.5),0)</f>
        <v>0</v>
      </c>
      <c r="R12" s="2">
        <f>IF(('Financial comparison'!$E$5-'Financial comparison'!$B$5+1)&gt;$A12,R$5*(1+'Financial comparison'!$M$5)^($A12-$A$5+0.5),0)</f>
        <v>20438.317370604793</v>
      </c>
      <c r="S12" s="2">
        <f>IF(('Financial comparison'!$E$5-'Financial comparison'!$B$5+1)&gt;$A12,S$5*(1+'Financial comparison'!$M$5)^($A12-$A$5+0.5),0)</f>
        <v>613.14952111814375</v>
      </c>
      <c r="T12" s="2">
        <f>IF(('Financial comparison'!$E$5-'Financial comparison'!$B$5+1)&gt;$A12,T$5*(1+'Financial comparison'!$M$5)^($A12-$A$5+0.5),0)</f>
        <v>408.76634741209585</v>
      </c>
      <c r="U12" s="2">
        <f>IF(('Financial comparison'!$E$5-'Financial comparison'!$B$5+1)&gt;$A12,U$5*(1+'Financial comparison'!$M$5)^($A12-$A$5+0.5),0)</f>
        <v>306.57476055907188</v>
      </c>
      <c r="V12" s="2">
        <f t="shared" si="0"/>
        <v>251880.05613813025</v>
      </c>
      <c r="W12" s="2">
        <f>V12*(1+'Financial comparison'!$H$5)^($A$34-$A12+0.5)</f>
        <v>608756.92642675596</v>
      </c>
    </row>
    <row r="13" spans="1:23">
      <c r="A13" s="14">
        <v>9</v>
      </c>
      <c r="B13" s="2">
        <f>IF(('Financial comparison'!$E$5-'Financial comparison'!$B$5+1)&gt;$A13,B$5*(1+'Financial comparison'!$J$5)^($A13-$A$5+0.5),0)</f>
        <v>177730.5604268717</v>
      </c>
      <c r="D13" s="7">
        <f>'Financial comparison'!$E$13*B13</f>
        <v>26659.584064030754</v>
      </c>
      <c r="E13" s="7">
        <f>B13/52*'Financial comparison'!E40</f>
        <v>10253.686178473368</v>
      </c>
      <c r="F13" s="7">
        <f>'Financial comparison'!$B$17/52*B13</f>
        <v>3417.8953928244559</v>
      </c>
      <c r="G13" s="2">
        <f>IF(('Financial comparison'!$E$5-'Financial comparison'!$B$5+1)&gt;$A13,G$5*(1+'Financial comparison'!$H$5)^($A13-$A$5+0.5),0)</f>
        <v>2791.344117486256</v>
      </c>
      <c r="H13" s="2">
        <f>IF(('Financial comparison'!$E$5-'Financial comparison'!$B$5+1)&gt;$A13,H$5*(1+'Financial comparison'!$H$5)^($A13-$A$5+0.5),0)</f>
        <v>4187.0161762293837</v>
      </c>
      <c r="I13" s="2">
        <f>IF(('Financial comparison'!$E$5-'Financial comparison'!$B$5+1)&gt;$A13,IF((A13-$A$5)+1&lt;='Financial comparison'!$F$21,'Financial comparison'!$F$20,0),0)</f>
        <v>0</v>
      </c>
      <c r="J13" s="2">
        <f>IF(('Financial comparison'!$E$5-'Financial comparison'!$B$5+1)&gt;$A13,IF(A13-$A$5+1&lt;='Financial comparison'!$D$22,'Financial comparison'!$F$22/'Financial comparison'!$D$22,0),0)</f>
        <v>0</v>
      </c>
      <c r="K13" s="2">
        <f>IF(('Financial comparison'!$E$5-'Financial comparison'!$B$5+1)&gt;$A13,K$5*(1+'Financial comparison'!$H$5)^($A13-$A$5+0.5),0)</f>
        <v>697.836029371564</v>
      </c>
      <c r="L13" s="2">
        <f>IF(('Financial comparison'!$E$5-'Financial comparison'!$B$5+1)&gt;$A13,L$5*(1+'Financial comparison'!$H$5)^($A13-$A$5+0.5),0)</f>
        <v>418.70161762293839</v>
      </c>
      <c r="M13" s="2">
        <f>IF(('Financial comparison'!$E$5-'Financial comparison'!$B$5+1)&gt;$A13,M$5*(1+'Financial comparison'!$H$5)^($A13-$A$5+0.5),0)</f>
        <v>348.918014685782</v>
      </c>
      <c r="N13" s="7">
        <f>IF(('Financial comparison'!$E$5-'Financial comparison'!$B$5+1)&gt;$A13,(B13+D13)*'Financial comparison'!C40,0)</f>
        <v>10219.507224545123</v>
      </c>
      <c r="O13" s="7">
        <f>IF(('Financial comparison'!$E$5-'Financial comparison'!$B$5+1)&gt;$A13,(B13+D13)*'Financial comparison'!D40,0)</f>
        <v>12263.408669454147</v>
      </c>
      <c r="P13" s="2">
        <f>IF(('Financial comparison'!$E$5-'Financial comparison'!$B$5+1)&gt;$A13,P$5*(1+'Financial comparison'!$H$5)^($A13-$A$5+0.5),0)</f>
        <v>1046.7540440573459</v>
      </c>
      <c r="Q13" s="2">
        <f>IF(('Financial comparison'!$E$5-'Financial comparison'!$B$5+1)&gt;$A13,Q$5*(1+'Financial comparison'!$H$5)^($A13-$A$5+0.5),0)</f>
        <v>0</v>
      </c>
      <c r="R13" s="2">
        <f>IF(('Financial comparison'!$E$5-'Financial comparison'!$B$5+1)&gt;$A13,R$5*(1+'Financial comparison'!$M$5)^($A13-$A$5+0.5),0)</f>
        <v>22482.149107665275</v>
      </c>
      <c r="S13" s="2">
        <f>IF(('Financial comparison'!$E$5-'Financial comparison'!$B$5+1)&gt;$A13,S$5*(1+'Financial comparison'!$M$5)^($A13-$A$5+0.5),0)</f>
        <v>674.46447322995823</v>
      </c>
      <c r="T13" s="2">
        <f>IF(('Financial comparison'!$E$5-'Financial comparison'!$B$5+1)&gt;$A13,T$5*(1+'Financial comparison'!$M$5)^($A13-$A$5+0.5),0)</f>
        <v>449.64298215330547</v>
      </c>
      <c r="U13" s="2">
        <f>IF(('Financial comparison'!$E$5-'Financial comparison'!$B$5+1)&gt;$A13,U$5*(1+'Financial comparison'!$M$5)^($A13-$A$5+0.5),0)</f>
        <v>337.23223661497912</v>
      </c>
      <c r="V13" s="2">
        <f t="shared" si="0"/>
        <v>273978.7007553163</v>
      </c>
      <c r="W13" s="2">
        <f>V13*(1+'Financial comparison'!$H$5)^($A$34-$A13+0.5)</f>
        <v>636698.16291272733</v>
      </c>
    </row>
    <row r="14" spans="1:23">
      <c r="A14" s="14">
        <v>10</v>
      </c>
      <c r="B14" s="2">
        <f>IF(('Financial comparison'!$E$5-'Financial comparison'!$B$5+1)&gt;$A14,B$5*(1+'Financial comparison'!$J$5)^($A14-$A$5+0.5),0)</f>
        <v>190171.69965675272</v>
      </c>
      <c r="D14" s="7">
        <f>'Financial comparison'!$E$13*B14</f>
        <v>28525.754948512909</v>
      </c>
      <c r="E14" s="7">
        <f>B14/52*'Financial comparison'!E41</f>
        <v>10971.444210966503</v>
      </c>
      <c r="F14" s="7">
        <f>'Financial comparison'!$B$17/52*B14</f>
        <v>3657.1480703221678</v>
      </c>
      <c r="G14" s="2">
        <f>IF(('Financial comparison'!$E$5-'Financial comparison'!$B$5+1)&gt;$A14,G$5*(1+'Financial comparison'!$H$5)^($A14-$A$5+0.5),0)</f>
        <v>2902.9978821857062</v>
      </c>
      <c r="H14" s="2">
        <f>IF(('Financial comparison'!$E$5-'Financial comparison'!$B$5+1)&gt;$A14,H$5*(1+'Financial comparison'!$H$5)^($A14-$A$5+0.5),0)</f>
        <v>4354.4968232785595</v>
      </c>
      <c r="I14" s="2">
        <f>IF(('Financial comparison'!$E$5-'Financial comparison'!$B$5+1)&gt;$A14,IF((A14-$A$5)+1&lt;='Financial comparison'!$F$21,'Financial comparison'!$F$20,0),0)</f>
        <v>0</v>
      </c>
      <c r="J14" s="2">
        <f>IF(('Financial comparison'!$E$5-'Financial comparison'!$B$5+1)&gt;$A14,IF(A14-$A$5+1&lt;='Financial comparison'!$D$22,'Financial comparison'!$F$22/'Financial comparison'!$D$22,0),0)</f>
        <v>0</v>
      </c>
      <c r="K14" s="2">
        <f>IF(('Financial comparison'!$E$5-'Financial comparison'!$B$5+1)&gt;$A14,K$5*(1+'Financial comparison'!$H$5)^($A14-$A$5+0.5),0)</f>
        <v>725.74947054642655</v>
      </c>
      <c r="L14" s="2">
        <f>IF(('Financial comparison'!$E$5-'Financial comparison'!$B$5+1)&gt;$A14,L$5*(1+'Financial comparison'!$H$5)^($A14-$A$5+0.5),0)</f>
        <v>435.44968232785595</v>
      </c>
      <c r="M14" s="2">
        <f>IF(('Financial comparison'!$E$5-'Financial comparison'!$B$5+1)&gt;$A14,M$5*(1+'Financial comparison'!$H$5)^($A14-$A$5+0.5),0)</f>
        <v>362.87473527321328</v>
      </c>
      <c r="N14" s="7">
        <f>IF(('Financial comparison'!$E$5-'Financial comparison'!$B$5+1)&gt;$A14,(B14+D14)*'Financial comparison'!C41,0)</f>
        <v>21869.745460526567</v>
      </c>
      <c r="O14" s="7">
        <f>IF(('Financial comparison'!$E$5-'Financial comparison'!$B$5+1)&gt;$A14,(B14+D14)*'Financial comparison'!D41,0)</f>
        <v>13121.847276315937</v>
      </c>
      <c r="P14" s="2">
        <f>IF(('Financial comparison'!$E$5-'Financial comparison'!$B$5+1)&gt;$A14,P$5*(1+'Financial comparison'!$H$5)^($A14-$A$5+0.5),0)</f>
        <v>1088.6242058196399</v>
      </c>
      <c r="Q14" s="2">
        <f>IF(('Financial comparison'!$E$5-'Financial comparison'!$B$5+1)&gt;$A14,Q$5*(1+'Financial comparison'!$H$5)^($A14-$A$5+0.5),0)</f>
        <v>0</v>
      </c>
      <c r="R14" s="2">
        <f>IF(('Financial comparison'!$E$5-'Financial comparison'!$B$5+1)&gt;$A14,R$5*(1+'Financial comparison'!$M$5)^($A14-$A$5+0.5),0)</f>
        <v>24730.364018431799</v>
      </c>
      <c r="S14" s="2">
        <f>IF(('Financial comparison'!$E$5-'Financial comparison'!$B$5+1)&gt;$A14,S$5*(1+'Financial comparison'!$M$5)^($A14-$A$5+0.5),0)</f>
        <v>741.91092055295405</v>
      </c>
      <c r="T14" s="2">
        <f>IF(('Financial comparison'!$E$5-'Financial comparison'!$B$5+1)&gt;$A14,T$5*(1+'Financial comparison'!$M$5)^($A14-$A$5+0.5),0)</f>
        <v>494.607280368636</v>
      </c>
      <c r="U14" s="2">
        <f>IF(('Financial comparison'!$E$5-'Financial comparison'!$B$5+1)&gt;$A14,U$5*(1+'Financial comparison'!$M$5)^($A14-$A$5+0.5),0)</f>
        <v>370.95546027647703</v>
      </c>
      <c r="V14" s="2">
        <f t="shared" si="0"/>
        <v>304525.6701024581</v>
      </c>
      <c r="W14" s="2">
        <f>V14*(1+'Financial comparison'!$H$5)^($A$34-$A14+0.5)</f>
        <v>680467.46173037519</v>
      </c>
    </row>
    <row r="15" spans="1:23">
      <c r="A15" s="14">
        <v>11</v>
      </c>
      <c r="B15" s="2">
        <f>IF(('Financial comparison'!$E$5-'Financial comparison'!$B$5+1)&gt;$A15,B$5*(1+'Financial comparison'!$J$5)^($A15-$A$5+0.5),0)</f>
        <v>203483.71863272542</v>
      </c>
      <c r="D15" s="7">
        <f>'Financial comparison'!$E$13*B15</f>
        <v>30522.557794908811</v>
      </c>
      <c r="E15" s="7">
        <f>B15/52*'Financial comparison'!E42</f>
        <v>15652.593740978878</v>
      </c>
      <c r="F15" s="7">
        <f>'Financial comparison'!$B$17/52*B15</f>
        <v>3913.1484352447196</v>
      </c>
      <c r="G15" s="2">
        <f>IF(('Financial comparison'!$E$5-'Financial comparison'!$B$5+1)&gt;$A15,G$5*(1+'Financial comparison'!$H$5)^($A15-$A$5+0.5),0)</f>
        <v>3019.1177974731345</v>
      </c>
      <c r="H15" s="2">
        <f>IF(('Financial comparison'!$E$5-'Financial comparison'!$B$5+1)&gt;$A15,H$5*(1+'Financial comparison'!$H$5)^($A15-$A$5+0.5),0)</f>
        <v>4528.6766962097017</v>
      </c>
      <c r="I15" s="2">
        <f>IF(('Financial comparison'!$E$5-'Financial comparison'!$B$5+1)&gt;$A15,IF((A15-$A$5)+1&lt;='Financial comparison'!$F$21,'Financial comparison'!$F$20,0),0)</f>
        <v>0</v>
      </c>
      <c r="J15" s="2">
        <f>IF(('Financial comparison'!$E$5-'Financial comparison'!$B$5+1)&gt;$A15,IF(A15-$A$5+1&lt;='Financial comparison'!$D$22,'Financial comparison'!$F$22/'Financial comparison'!$D$22,0),0)</f>
        <v>0</v>
      </c>
      <c r="K15" s="2">
        <f>IF(('Financial comparison'!$E$5-'Financial comparison'!$B$5+1)&gt;$A15,K$5*(1+'Financial comparison'!$H$5)^($A15-$A$5+0.5),0)</f>
        <v>754.77944936828362</v>
      </c>
      <c r="L15" s="2">
        <f>IF(('Financial comparison'!$E$5-'Financial comparison'!$B$5+1)&gt;$A15,L$5*(1+'Financial comparison'!$H$5)^($A15-$A$5+0.5),0)</f>
        <v>452.86766962097022</v>
      </c>
      <c r="M15" s="2">
        <f>IF(('Financial comparison'!$E$5-'Financial comparison'!$B$5+1)&gt;$A15,M$5*(1+'Financial comparison'!$H$5)^($A15-$A$5+0.5),0)</f>
        <v>377.38972468414181</v>
      </c>
      <c r="N15" s="7">
        <f>IF(('Financial comparison'!$E$5-'Financial comparison'!$B$5+1)&gt;$A15,(B15+D15)*'Financial comparison'!C42,0)</f>
        <v>23400.627642763426</v>
      </c>
      <c r="O15" s="7">
        <f>IF(('Financial comparison'!$E$5-'Financial comparison'!$B$5+1)&gt;$A15,(B15+D15)*'Financial comparison'!D42,0)</f>
        <v>14040.376585658054</v>
      </c>
      <c r="P15" s="2">
        <f>IF(('Financial comparison'!$E$5-'Financial comparison'!$B$5+1)&gt;$A15,P$5*(1+'Financial comparison'!$H$5)^($A15-$A$5+0.5),0)</f>
        <v>1132.1691740524254</v>
      </c>
      <c r="Q15" s="2">
        <f>IF(('Financial comparison'!$E$5-'Financial comparison'!$B$5+1)&gt;$A15,Q$5*(1+'Financial comparison'!$H$5)^($A15-$A$5+0.5),0)</f>
        <v>0</v>
      </c>
      <c r="R15" s="2">
        <f>IF(('Financial comparison'!$E$5-'Financial comparison'!$B$5+1)&gt;$A15,R$5*(1+'Financial comparison'!$M$5)^($A15-$A$5+0.5),0)</f>
        <v>27203.400420274986</v>
      </c>
      <c r="S15" s="2">
        <f>IF(('Financial comparison'!$E$5-'Financial comparison'!$B$5+1)&gt;$A15,S$5*(1+'Financial comparison'!$M$5)^($A15-$A$5+0.5),0)</f>
        <v>816.10201260824954</v>
      </c>
      <c r="T15" s="2">
        <f>IF(('Financial comparison'!$E$5-'Financial comparison'!$B$5+1)&gt;$A15,T$5*(1+'Financial comparison'!$M$5)^($A15-$A$5+0.5),0)</f>
        <v>544.06800840549977</v>
      </c>
      <c r="U15" s="2">
        <f>IF(('Financial comparison'!$E$5-'Financial comparison'!$B$5+1)&gt;$A15,U$5*(1+'Financial comparison'!$M$5)^($A15-$A$5+0.5),0)</f>
        <v>408.05100630412477</v>
      </c>
      <c r="V15" s="2">
        <f t="shared" si="0"/>
        <v>330249.64479128079</v>
      </c>
      <c r="W15" s="2">
        <f>V15*(1+'Financial comparison'!$H$5)^($A$34-$A15+0.5)</f>
        <v>709565.47406001075</v>
      </c>
    </row>
    <row r="16" spans="1:23">
      <c r="A16" s="14">
        <v>12</v>
      </c>
      <c r="B16" s="2">
        <f>IF(('Financial comparison'!$E$5-'Financial comparison'!$B$5+1)&gt;$A16,B$5*(1+'Financial comparison'!$J$5)^($A16-$A$5+0.5),0)</f>
        <v>217727.57893701619</v>
      </c>
      <c r="D16" s="7">
        <f>'Financial comparison'!$E$13*B16</f>
        <v>32659.136840552426</v>
      </c>
      <c r="E16" s="7">
        <f>B16/52*'Financial comparison'!E43</f>
        <v>16748.2753028474</v>
      </c>
      <c r="F16" s="7">
        <f>'Financial comparison'!$B$17/52*B16</f>
        <v>4187.06882571185</v>
      </c>
      <c r="G16" s="2">
        <f>IF(('Financial comparison'!$E$5-'Financial comparison'!$B$5+1)&gt;$A16,G$5*(1+'Financial comparison'!$H$5)^($A16-$A$5+0.5),0)</f>
        <v>3139.8825093720602</v>
      </c>
      <c r="H16" s="2">
        <f>IF(('Financial comparison'!$E$5-'Financial comparison'!$B$5+1)&gt;$A16,H$5*(1+'Financial comparison'!$H$5)^($A16-$A$5+0.5),0)</f>
        <v>4709.8237640580901</v>
      </c>
      <c r="I16" s="2">
        <f>IF(('Financial comparison'!$E$5-'Financial comparison'!$B$5+1)&gt;$A16,IF((A16-$A$5)+1&lt;='Financial comparison'!$F$21,'Financial comparison'!$F$20,0),0)</f>
        <v>0</v>
      </c>
      <c r="J16" s="2">
        <f>IF(('Financial comparison'!$E$5-'Financial comparison'!$B$5+1)&gt;$A16,IF(A16-$A$5+1&lt;='Financial comparison'!$D$22,'Financial comparison'!$F$22/'Financial comparison'!$D$22,0),0)</f>
        <v>0</v>
      </c>
      <c r="K16" s="2">
        <f>IF(('Financial comparison'!$E$5-'Financial comparison'!$B$5+1)&gt;$A16,K$5*(1+'Financial comparison'!$H$5)^($A16-$A$5+0.5),0)</f>
        <v>784.97062734301505</v>
      </c>
      <c r="L16" s="2">
        <f>IF(('Financial comparison'!$E$5-'Financial comparison'!$B$5+1)&gt;$A16,L$5*(1+'Financial comparison'!$H$5)^($A16-$A$5+0.5),0)</f>
        <v>470.98237640580902</v>
      </c>
      <c r="M16" s="2">
        <f>IF(('Financial comparison'!$E$5-'Financial comparison'!$B$5+1)&gt;$A16,M$5*(1+'Financial comparison'!$H$5)^($A16-$A$5+0.5),0)</f>
        <v>392.48531367150753</v>
      </c>
      <c r="N16" s="7">
        <f>IF(('Financial comparison'!$E$5-'Financial comparison'!$B$5+1)&gt;$A16,(B16+D16)*'Financial comparison'!C43,0)</f>
        <v>25038.671577756864</v>
      </c>
      <c r="O16" s="7">
        <f>IF(('Financial comparison'!$E$5-'Financial comparison'!$B$5+1)&gt;$A16,(B16+D16)*'Financial comparison'!D43,0)</f>
        <v>15023.202946654117</v>
      </c>
      <c r="P16" s="2">
        <f>IF(('Financial comparison'!$E$5-'Financial comparison'!$B$5+1)&gt;$A16,P$5*(1+'Financial comparison'!$H$5)^($A16-$A$5+0.5),0)</f>
        <v>1177.4559410145225</v>
      </c>
      <c r="Q16" s="2">
        <f>IF(('Financial comparison'!$E$5-'Financial comparison'!$B$5+1)&gt;$A16,Q$5*(1+'Financial comparison'!$H$5)^($A16-$A$5+0.5),0)</f>
        <v>0</v>
      </c>
      <c r="R16" s="2">
        <f>IF(('Financial comparison'!$E$5-'Financial comparison'!$B$5+1)&gt;$A16,R$5*(1+'Financial comparison'!$M$5)^($A16-$A$5+0.5),0)</f>
        <v>29923.740462302489</v>
      </c>
      <c r="S16" s="2">
        <f>IF(('Financial comparison'!$E$5-'Financial comparison'!$B$5+1)&gt;$A16,S$5*(1+'Financial comparison'!$M$5)^($A16-$A$5+0.5),0)</f>
        <v>897.71221386907462</v>
      </c>
      <c r="T16" s="2">
        <f>IF(('Financial comparison'!$E$5-'Financial comparison'!$B$5+1)&gt;$A16,T$5*(1+'Financial comparison'!$M$5)^($A16-$A$5+0.5),0)</f>
        <v>598.47480924604974</v>
      </c>
      <c r="U16" s="2">
        <f>IF(('Financial comparison'!$E$5-'Financial comparison'!$B$5+1)&gt;$A16,U$5*(1+'Financial comparison'!$M$5)^($A16-$A$5+0.5),0)</f>
        <v>448.85610693453731</v>
      </c>
      <c r="V16" s="2">
        <f t="shared" si="0"/>
        <v>353928.31855475594</v>
      </c>
      <c r="W16" s="2">
        <f>V16*(1+'Financial comparison'!$H$5)^($A$34-$A16+0.5)</f>
        <v>731193.10910668608</v>
      </c>
    </row>
    <row r="17" spans="1:23">
      <c r="A17" s="14">
        <v>13</v>
      </c>
      <c r="B17" s="2">
        <f>IF(('Financial comparison'!$E$5-'Financial comparison'!$B$5+1)&gt;$A17,B$5*(1+'Financial comparison'!$J$5)^($A17-$A$5+0.5),0)</f>
        <v>232968.50946260736</v>
      </c>
      <c r="D17" s="7">
        <f>'Financial comparison'!$E$13*B17</f>
        <v>34945.276419391099</v>
      </c>
      <c r="E17" s="7">
        <f>B17/52*'Financial comparison'!E44</f>
        <v>17920.654574046719</v>
      </c>
      <c r="F17" s="7">
        <f>'Financial comparison'!$B$17/52*B17</f>
        <v>4480.1636435116798</v>
      </c>
      <c r="G17" s="2">
        <f>IF(('Financial comparison'!$E$5-'Financial comparison'!$B$5+1)&gt;$A17,G$5*(1+'Financial comparison'!$H$5)^($A17-$A$5+0.5),0)</f>
        <v>3265.4778097469425</v>
      </c>
      <c r="H17" s="2">
        <f>IF(('Financial comparison'!$E$5-'Financial comparison'!$B$5+1)&gt;$A17,H$5*(1+'Financial comparison'!$H$5)^($A17-$A$5+0.5),0)</f>
        <v>4898.2167146204138</v>
      </c>
      <c r="I17" s="2">
        <f>IF(('Financial comparison'!$E$5-'Financial comparison'!$B$5+1)&gt;$A17,IF((A17-$A$5)+1&lt;='Financial comparison'!$F$21,'Financial comparison'!$F$20,0),0)</f>
        <v>0</v>
      </c>
      <c r="J17" s="2">
        <f>IF(('Financial comparison'!$E$5-'Financial comparison'!$B$5+1)&gt;$A17,IF(A17-$A$5+1&lt;='Financial comparison'!$D$22,'Financial comparison'!$F$22/'Financial comparison'!$D$22,0),0)</f>
        <v>0</v>
      </c>
      <c r="K17" s="2">
        <f>IF(('Financial comparison'!$E$5-'Financial comparison'!$B$5+1)&gt;$A17,K$5*(1+'Financial comparison'!$H$5)^($A17-$A$5+0.5),0)</f>
        <v>816.36945243673563</v>
      </c>
      <c r="L17" s="2">
        <f>IF(('Financial comparison'!$E$5-'Financial comparison'!$B$5+1)&gt;$A17,L$5*(1+'Financial comparison'!$H$5)^($A17-$A$5+0.5),0)</f>
        <v>489.82167146204137</v>
      </c>
      <c r="M17" s="2">
        <f>IF(('Financial comparison'!$E$5-'Financial comparison'!$B$5+1)&gt;$A17,M$5*(1+'Financial comparison'!$H$5)^($A17-$A$5+0.5),0)</f>
        <v>408.18472621836781</v>
      </c>
      <c r="N17" s="7">
        <f>IF(('Financial comparison'!$E$5-'Financial comparison'!$B$5+1)&gt;$A17,(B17+D17)*'Financial comparison'!C44,0)</f>
        <v>26791.378588199848</v>
      </c>
      <c r="O17" s="7">
        <f>IF(('Financial comparison'!$E$5-'Financial comparison'!$B$5+1)&gt;$A17,(B17+D17)*'Financial comparison'!D44,0)</f>
        <v>16074.827152919908</v>
      </c>
      <c r="P17" s="2">
        <f>IF(('Financial comparison'!$E$5-'Financial comparison'!$B$5+1)&gt;$A17,P$5*(1+'Financial comparison'!$H$5)^($A17-$A$5+0.5),0)</f>
        <v>1224.5541786551034</v>
      </c>
      <c r="Q17" s="2">
        <f>IF(('Financial comparison'!$E$5-'Financial comparison'!$B$5+1)&gt;$A17,Q$5*(1+'Financial comparison'!$H$5)^($A17-$A$5+0.5),0)</f>
        <v>0</v>
      </c>
      <c r="R17" s="2">
        <f>IF(('Financial comparison'!$E$5-'Financial comparison'!$B$5+1)&gt;$A17,R$5*(1+'Financial comparison'!$M$5)^($A17-$A$5+0.5),0)</f>
        <v>32916.114508532737</v>
      </c>
      <c r="S17" s="2">
        <f>IF(('Financial comparison'!$E$5-'Financial comparison'!$B$5+1)&gt;$A17,S$5*(1+'Financial comparison'!$M$5)^($A17-$A$5+0.5),0)</f>
        <v>987.48343525598204</v>
      </c>
      <c r="T17" s="2">
        <f>IF(('Financial comparison'!$E$5-'Financial comparison'!$B$5+1)&gt;$A17,T$5*(1+'Financial comparison'!$M$5)^($A17-$A$5+0.5),0)</f>
        <v>658.3222901706547</v>
      </c>
      <c r="U17" s="2">
        <f>IF(('Financial comparison'!$E$5-'Financial comparison'!$B$5+1)&gt;$A17,U$5*(1+'Financial comparison'!$M$5)^($A17-$A$5+0.5),0)</f>
        <v>493.74171762799102</v>
      </c>
      <c r="V17" s="2">
        <f t="shared" si="0"/>
        <v>379339.09634540352</v>
      </c>
      <c r="W17" s="2">
        <f>V17*(1+'Financial comparison'!$H$5)^($A$34-$A17+0.5)</f>
        <v>753548.21084398974</v>
      </c>
    </row>
    <row r="18" spans="1:23">
      <c r="A18" s="14">
        <v>14</v>
      </c>
      <c r="B18" s="2">
        <f>IF(('Financial comparison'!$E$5-'Financial comparison'!$B$5+1)&gt;$A18,B$5*(1+'Financial comparison'!$J$5)^($A18-$A$5+0.5),0)</f>
        <v>249276.30512498991</v>
      </c>
      <c r="D18" s="7">
        <f>'Financial comparison'!$E$13*B18</f>
        <v>37391.445768748483</v>
      </c>
      <c r="E18" s="7">
        <f>B18/52*'Financial comparison'!E45</f>
        <v>19175.100394229994</v>
      </c>
      <c r="F18" s="7">
        <f>'Financial comparison'!$B$17/52*B18</f>
        <v>4793.7750985574985</v>
      </c>
      <c r="G18" s="2">
        <f>IF(('Financial comparison'!$E$5-'Financial comparison'!$B$5+1)&gt;$A18,G$5*(1+'Financial comparison'!$H$5)^($A18-$A$5+0.5),0)</f>
        <v>3396.0969221368205</v>
      </c>
      <c r="H18" s="2">
        <f>IF(('Financial comparison'!$E$5-'Financial comparison'!$B$5+1)&gt;$A18,H$5*(1+'Financial comparison'!$H$5)^($A18-$A$5+0.5),0)</f>
        <v>5094.1453832052302</v>
      </c>
      <c r="I18" s="2">
        <f>IF(('Financial comparison'!$E$5-'Financial comparison'!$B$5+1)&gt;$A18,IF((A18-$A$5)+1&lt;='Financial comparison'!$F$21,'Financial comparison'!$F$20,0),0)</f>
        <v>0</v>
      </c>
      <c r="J18" s="2">
        <f>IF(('Financial comparison'!$E$5-'Financial comparison'!$B$5+1)&gt;$A18,IF(A18-$A$5+1&lt;='Financial comparison'!$D$22,'Financial comparison'!$F$22/'Financial comparison'!$D$22,0),0)</f>
        <v>0</v>
      </c>
      <c r="K18" s="2">
        <f>IF(('Financial comparison'!$E$5-'Financial comparison'!$B$5+1)&gt;$A18,K$5*(1+'Financial comparison'!$H$5)^($A18-$A$5+0.5),0)</f>
        <v>849.02423053420512</v>
      </c>
      <c r="L18" s="2">
        <f>IF(('Financial comparison'!$E$5-'Financial comparison'!$B$5+1)&gt;$A18,L$5*(1+'Financial comparison'!$H$5)^($A18-$A$5+0.5),0)</f>
        <v>509.41453832052304</v>
      </c>
      <c r="M18" s="2">
        <f>IF(('Financial comparison'!$E$5-'Financial comparison'!$B$5+1)&gt;$A18,M$5*(1+'Financial comparison'!$H$5)^($A18-$A$5+0.5),0)</f>
        <v>424.51211526710256</v>
      </c>
      <c r="N18" s="7">
        <f>IF(('Financial comparison'!$E$5-'Financial comparison'!$B$5+1)&gt;$A18,(B18+D18)*'Financial comparison'!C45,0)</f>
        <v>28666.775089373841</v>
      </c>
      <c r="O18" s="7">
        <f>IF(('Financial comparison'!$E$5-'Financial comparison'!$B$5+1)&gt;$A18,(B18+D18)*'Financial comparison'!D45,0)</f>
        <v>22933.420071499073</v>
      </c>
      <c r="P18" s="2">
        <f>IF(('Financial comparison'!$E$5-'Financial comparison'!$B$5+1)&gt;$A18,P$5*(1+'Financial comparison'!$H$5)^($A18-$A$5+0.5),0)</f>
        <v>1273.5363458013076</v>
      </c>
      <c r="Q18" s="2">
        <f>IF(('Financial comparison'!$E$5-'Financial comparison'!$B$5+1)&gt;$A18,Q$5*(1+'Financial comparison'!$H$5)^($A18-$A$5+0.5),0)</f>
        <v>0</v>
      </c>
      <c r="R18" s="2">
        <f>IF(('Financial comparison'!$E$5-'Financial comparison'!$B$5+1)&gt;$A18,R$5*(1+'Financial comparison'!$M$5)^($A18-$A$5+0.5),0)</f>
        <v>36207.725959386014</v>
      </c>
      <c r="S18" s="2">
        <f>IF(('Financial comparison'!$E$5-'Financial comparison'!$B$5+1)&gt;$A18,S$5*(1+'Financial comparison'!$M$5)^($A18-$A$5+0.5),0)</f>
        <v>1086.2317787815803</v>
      </c>
      <c r="T18" s="2">
        <f>IF(('Financial comparison'!$E$5-'Financial comparison'!$B$5+1)&gt;$A18,T$5*(1+'Financial comparison'!$M$5)^($A18-$A$5+0.5),0)</f>
        <v>724.15451918772021</v>
      </c>
      <c r="U18" s="2">
        <f>IF(('Financial comparison'!$E$5-'Financial comparison'!$B$5+1)&gt;$A18,U$5*(1+'Financial comparison'!$M$5)^($A18-$A$5+0.5),0)</f>
        <v>543.11588939079013</v>
      </c>
      <c r="V18" s="2">
        <f t="shared" si="0"/>
        <v>412344.77922941017</v>
      </c>
      <c r="W18" s="2">
        <f>V18*(1+'Financial comparison'!$H$5)^($A$34-$A18+0.5)</f>
        <v>787608.87035228417</v>
      </c>
    </row>
    <row r="19" spans="1:23">
      <c r="A19" s="14">
        <v>15</v>
      </c>
      <c r="B19" s="2">
        <f>IF(('Financial comparison'!$E$5-'Financial comparison'!$B$5+1)&gt;$A19,B$5*(1+'Financial comparison'!$J$5)^($A19-$A$5+0.5),0)</f>
        <v>266725.6464837392</v>
      </c>
      <c r="D19" s="7">
        <f>'Financial comparison'!$E$13*B19</f>
        <v>40008.846972560881</v>
      </c>
      <c r="E19" s="7">
        <f>B19/52*'Financial comparison'!E46</f>
        <v>20517.357421826091</v>
      </c>
      <c r="F19" s="7">
        <f>'Financial comparison'!$B$17/52*B19</f>
        <v>5129.3393554565237</v>
      </c>
      <c r="G19" s="2">
        <f>IF(('Financial comparison'!$E$5-'Financial comparison'!$B$5+1)&gt;$A19,G$5*(1+'Financial comparison'!$H$5)^($A19-$A$5+0.5),0)</f>
        <v>3531.9407990222935</v>
      </c>
      <c r="H19" s="2">
        <f>IF(('Financial comparison'!$E$5-'Financial comparison'!$B$5+1)&gt;$A19,H$5*(1+'Financial comparison'!$H$5)^($A19-$A$5+0.5),0)</f>
        <v>5297.9111985334403</v>
      </c>
      <c r="I19" s="2">
        <f>IF(('Financial comparison'!$E$5-'Financial comparison'!$B$5+1)&gt;$A19,IF((A19-$A$5)+1&lt;='Financial comparison'!$F$21,'Financial comparison'!$F$20,0),0)</f>
        <v>0</v>
      </c>
      <c r="J19" s="2">
        <f>IF(('Financial comparison'!$E$5-'Financial comparison'!$B$5+1)&gt;$A19,IF(A19-$A$5+1&lt;='Financial comparison'!$D$22,'Financial comparison'!$F$22/'Financial comparison'!$D$22,0),0)</f>
        <v>0</v>
      </c>
      <c r="K19" s="2">
        <f>IF(('Financial comparison'!$E$5-'Financial comparison'!$B$5+1)&gt;$A19,K$5*(1+'Financial comparison'!$H$5)^($A19-$A$5+0.5),0)</f>
        <v>882.98519975557338</v>
      </c>
      <c r="L19" s="2">
        <f>IF(('Financial comparison'!$E$5-'Financial comparison'!$B$5+1)&gt;$A19,L$5*(1+'Financial comparison'!$H$5)^($A19-$A$5+0.5),0)</f>
        <v>529.79111985334396</v>
      </c>
      <c r="M19" s="2">
        <f>IF(('Financial comparison'!$E$5-'Financial comparison'!$B$5+1)&gt;$A19,M$5*(1+'Financial comparison'!$H$5)^($A19-$A$5+0.5),0)</f>
        <v>441.49259987778669</v>
      </c>
      <c r="N19" s="7">
        <f>IF(('Financial comparison'!$E$5-'Financial comparison'!$B$5+1)&gt;$A19,(B19+D19)*'Financial comparison'!C46,0)</f>
        <v>30673.449345630008</v>
      </c>
      <c r="O19" s="7">
        <f>IF(('Financial comparison'!$E$5-'Financial comparison'!$B$5+1)&gt;$A19,(B19+D19)*'Financial comparison'!D46,0)</f>
        <v>24538.759476504005</v>
      </c>
      <c r="P19" s="2">
        <f>IF(('Financial comparison'!$E$5-'Financial comparison'!$B$5+1)&gt;$A19,P$5*(1+'Financial comparison'!$H$5)^($A19-$A$5+0.5),0)</f>
        <v>1324.4777996333601</v>
      </c>
      <c r="Q19" s="2">
        <f>IF(('Financial comparison'!$E$5-'Financial comparison'!$B$5+1)&gt;$A19,Q$5*(1+'Financial comparison'!$H$5)^($A19-$A$5+0.5),0)</f>
        <v>0</v>
      </c>
      <c r="R19" s="2">
        <f>IF(('Financial comparison'!$E$5-'Financial comparison'!$B$5+1)&gt;$A19,R$5*(1+'Financial comparison'!$M$5)^($A19-$A$5+0.5),0)</f>
        <v>39828.498555324615</v>
      </c>
      <c r="S19" s="2">
        <f>IF(('Financial comparison'!$E$5-'Financial comparison'!$B$5+1)&gt;$A19,S$5*(1+'Financial comparison'!$M$5)^($A19-$A$5+0.5),0)</f>
        <v>1194.8549566597385</v>
      </c>
      <c r="T19" s="2">
        <f>IF(('Financial comparison'!$E$5-'Financial comparison'!$B$5+1)&gt;$A19,T$5*(1+'Financial comparison'!$M$5)^($A19-$A$5+0.5),0)</f>
        <v>796.56997110649229</v>
      </c>
      <c r="U19" s="2">
        <f>IF(('Financial comparison'!$E$5-'Financial comparison'!$B$5+1)&gt;$A19,U$5*(1+'Financial comparison'!$M$5)^($A19-$A$5+0.5),0)</f>
        <v>597.42747832986925</v>
      </c>
      <c r="V19" s="2">
        <f t="shared" si="0"/>
        <v>442019.34873381309</v>
      </c>
      <c r="W19" s="2">
        <f>V19*(1+'Financial comparison'!$H$5)^($A$34-$A19+0.5)</f>
        <v>811816.80931011308</v>
      </c>
    </row>
    <row r="20" spans="1:23">
      <c r="A20" s="14">
        <v>16</v>
      </c>
      <c r="B20" s="2">
        <f>IF(('Financial comparison'!$E$5-'Financial comparison'!$B$5+1)&gt;$A20,B$5*(1+'Financial comparison'!$J$5)^($A20-$A$5+0.5),0)</f>
        <v>285396.44173760095</v>
      </c>
      <c r="D20" s="7">
        <f>'Financial comparison'!$E$13*B20</f>
        <v>42809.46626064014</v>
      </c>
      <c r="E20" s="7">
        <f>B20/52*'Financial comparison'!E47</f>
        <v>21953.572441353921</v>
      </c>
      <c r="F20" s="7">
        <f>'Financial comparison'!$B$17/52*B20</f>
        <v>5488.3931103384803</v>
      </c>
      <c r="G20" s="2">
        <f>IF(('Financial comparison'!$E$5-'Financial comparison'!$B$5+1)&gt;$A20,G$5*(1+'Financial comparison'!$H$5)^($A20-$A$5+0.5),0)</f>
        <v>3673.218430983185</v>
      </c>
      <c r="H20" s="2">
        <f>IF(('Financial comparison'!$E$5-'Financial comparison'!$B$5+1)&gt;$A20,H$5*(1+'Financial comparison'!$H$5)^($A20-$A$5+0.5),0)</f>
        <v>5509.8276464747778</v>
      </c>
      <c r="I20" s="2">
        <f>IF(('Financial comparison'!$E$5-'Financial comparison'!$B$5+1)&gt;$A20,IF((A20-$A$5)+1&lt;='Financial comparison'!$F$21,'Financial comparison'!$F$20,0),0)</f>
        <v>0</v>
      </c>
      <c r="J20" s="2">
        <f>IF(('Financial comparison'!$E$5-'Financial comparison'!$B$5+1)&gt;$A20,IF(A20-$A$5+1&lt;='Financial comparison'!$D$22,'Financial comparison'!$F$22/'Financial comparison'!$D$22,0),0)</f>
        <v>0</v>
      </c>
      <c r="K20" s="2">
        <f>IF(('Financial comparison'!$E$5-'Financial comparison'!$B$5+1)&gt;$A20,K$5*(1+'Financial comparison'!$H$5)^($A20-$A$5+0.5),0)</f>
        <v>918.30460774579626</v>
      </c>
      <c r="L20" s="2">
        <f>IF(('Financial comparison'!$E$5-'Financial comparison'!$B$5+1)&gt;$A20,L$5*(1+'Financial comparison'!$H$5)^($A20-$A$5+0.5),0)</f>
        <v>550.98276464747778</v>
      </c>
      <c r="M20" s="2">
        <f>IF(('Financial comparison'!$E$5-'Financial comparison'!$B$5+1)&gt;$A20,M$5*(1+'Financial comparison'!$H$5)^($A20-$A$5+0.5),0)</f>
        <v>459.15230387289813</v>
      </c>
      <c r="N20" s="7">
        <f>IF(('Financial comparison'!$E$5-'Financial comparison'!$B$5+1)&gt;$A20,(B20+D20)*'Financial comparison'!C47,0)</f>
        <v>32820.590799824109</v>
      </c>
      <c r="O20" s="7">
        <f>IF(('Financial comparison'!$E$5-'Financial comparison'!$B$5+1)&gt;$A20,(B20+D20)*'Financial comparison'!D47,0)</f>
        <v>26256.472639859287</v>
      </c>
      <c r="P20" s="2">
        <f>IF(('Financial comparison'!$E$5-'Financial comparison'!$B$5+1)&gt;$A20,P$5*(1+'Financial comparison'!$H$5)^($A20-$A$5+0.5),0)</f>
        <v>1377.4569116186944</v>
      </c>
      <c r="Q20" s="2">
        <f>IF(('Financial comparison'!$E$5-'Financial comparison'!$B$5+1)&gt;$A20,Q$5*(1+'Financial comparison'!$H$5)^($A20-$A$5+0.5),0)</f>
        <v>0</v>
      </c>
      <c r="R20" s="2">
        <f>IF(('Financial comparison'!$E$5-'Financial comparison'!$B$5+1)&gt;$A20,R$5*(1+'Financial comparison'!$M$5)^($A20-$A$5+0.5),0)</f>
        <v>43811.348410857077</v>
      </c>
      <c r="S20" s="2">
        <f>IF(('Financial comparison'!$E$5-'Financial comparison'!$B$5+1)&gt;$A20,S$5*(1+'Financial comparison'!$M$5)^($A20-$A$5+0.5),0)</f>
        <v>1314.3404523257125</v>
      </c>
      <c r="T20" s="2">
        <f>IF(('Financial comparison'!$E$5-'Financial comparison'!$B$5+1)&gt;$A20,T$5*(1+'Financial comparison'!$M$5)^($A20-$A$5+0.5),0)</f>
        <v>876.22696821714158</v>
      </c>
      <c r="U20" s="2">
        <f>IF(('Financial comparison'!$E$5-'Financial comparison'!$B$5+1)&gt;$A20,U$5*(1+'Financial comparison'!$M$5)^($A20-$A$5+0.5),0)</f>
        <v>657.17022616285624</v>
      </c>
      <c r="V20" s="2">
        <f t="shared" si="0"/>
        <v>473872.96571252251</v>
      </c>
      <c r="W20" s="2">
        <f>V20*(1+'Financial comparison'!$H$5)^($A$34-$A20+0.5)</f>
        <v>836845.63057687529</v>
      </c>
    </row>
    <row r="21" spans="1:23">
      <c r="A21" s="14">
        <v>17</v>
      </c>
      <c r="B21" s="2">
        <f>IF(('Financial comparison'!$E$5-'Financial comparison'!$B$5+1)&gt;$A21,B$5*(1+'Financial comparison'!$J$5)^($A21-$A$5+0.5),0)</f>
        <v>305374.19265923306</v>
      </c>
      <c r="D21" s="7">
        <f>'Financial comparison'!$E$13*B21</f>
        <v>45806.128898884956</v>
      </c>
      <c r="E21" s="7">
        <f>B21/52*'Financial comparison'!E48</f>
        <v>23490.322512248698</v>
      </c>
      <c r="F21" s="7">
        <f>'Financial comparison'!$B$17/52*B21</f>
        <v>5872.5806280621746</v>
      </c>
      <c r="G21" s="2">
        <f>IF(('Financial comparison'!$E$5-'Financial comparison'!$B$5+1)&gt;$A21,G$5*(1+'Financial comparison'!$H$5)^($A21-$A$5+0.5),0)</f>
        <v>3820.1471682225128</v>
      </c>
      <c r="H21" s="2">
        <f>IF(('Financial comparison'!$E$5-'Financial comparison'!$B$5+1)&gt;$A21,H$5*(1+'Financial comparison'!$H$5)^($A21-$A$5+0.5),0)</f>
        <v>5730.2207523337693</v>
      </c>
      <c r="I21" s="2">
        <f>IF(('Financial comparison'!$E$5-'Financial comparison'!$B$5+1)&gt;$A21,IF((A21-$A$5)+1&lt;='Financial comparison'!$F$21,'Financial comparison'!$F$20,0),0)</f>
        <v>0</v>
      </c>
      <c r="J21" s="2">
        <f>IF(('Financial comparison'!$E$5-'Financial comparison'!$B$5+1)&gt;$A21,IF(A21-$A$5+1&lt;='Financial comparison'!$D$22,'Financial comparison'!$F$22/'Financial comparison'!$D$22,0),0)</f>
        <v>0</v>
      </c>
      <c r="K21" s="2">
        <f>IF(('Financial comparison'!$E$5-'Financial comparison'!$B$5+1)&gt;$A21,K$5*(1+'Financial comparison'!$H$5)^($A21-$A$5+0.5),0)</f>
        <v>955.03679205562821</v>
      </c>
      <c r="L21" s="2">
        <f>IF(('Financial comparison'!$E$5-'Financial comparison'!$B$5+1)&gt;$A21,L$5*(1+'Financial comparison'!$H$5)^($A21-$A$5+0.5),0)</f>
        <v>573.02207523337688</v>
      </c>
      <c r="M21" s="2">
        <f>IF(('Financial comparison'!$E$5-'Financial comparison'!$B$5+1)&gt;$A21,M$5*(1+'Financial comparison'!$H$5)^($A21-$A$5+0.5),0)</f>
        <v>477.51839602781411</v>
      </c>
      <c r="N21" s="7">
        <f>IF(('Financial comparison'!$E$5-'Financial comparison'!$B$5+1)&gt;$A21,(B21+D21)*'Financial comparison'!C48,0)</f>
        <v>35118.032155811801</v>
      </c>
      <c r="O21" s="7">
        <f>IF(('Financial comparison'!$E$5-'Financial comparison'!$B$5+1)&gt;$A21,(B21+D21)*'Financial comparison'!D48,0)</f>
        <v>28094.425724649438</v>
      </c>
      <c r="P21" s="2">
        <f>IF(('Financial comparison'!$E$5-'Financial comparison'!$B$5+1)&gt;$A21,P$5*(1+'Financial comparison'!$H$5)^($A21-$A$5+0.5),0)</f>
        <v>1432.5551880834423</v>
      </c>
      <c r="Q21" s="2">
        <f>IF(('Financial comparison'!$E$5-'Financial comparison'!$B$5+1)&gt;$A21,Q$5*(1+'Financial comparison'!$H$5)^($A21-$A$5+0.5),0)</f>
        <v>0</v>
      </c>
      <c r="R21" s="2">
        <f>IF(('Financial comparison'!$E$5-'Financial comparison'!$B$5+1)&gt;$A21,R$5*(1+'Financial comparison'!$M$5)^($A21-$A$5+0.5),0)</f>
        <v>48192.483251942787</v>
      </c>
      <c r="S21" s="2">
        <f>IF(('Financial comparison'!$E$5-'Financial comparison'!$B$5+1)&gt;$A21,S$5*(1+'Financial comparison'!$M$5)^($A21-$A$5+0.5),0)</f>
        <v>1445.7744975582837</v>
      </c>
      <c r="T21" s="2">
        <f>IF(('Financial comparison'!$E$5-'Financial comparison'!$B$5+1)&gt;$A21,T$5*(1+'Financial comparison'!$M$5)^($A21-$A$5+0.5),0)</f>
        <v>963.84966503885573</v>
      </c>
      <c r="U21" s="2">
        <f>IF(('Financial comparison'!$E$5-'Financial comparison'!$B$5+1)&gt;$A21,U$5*(1+'Financial comparison'!$M$5)^($A21-$A$5+0.5),0)</f>
        <v>722.88724877914183</v>
      </c>
      <c r="V21" s="2">
        <f t="shared" si="0"/>
        <v>508069.17761416576</v>
      </c>
      <c r="W21" s="2">
        <f>V21*(1+'Financial comparison'!$H$5)^($A$34-$A21+0.5)</f>
        <v>862726.08516402694</v>
      </c>
    </row>
    <row r="22" spans="1:23">
      <c r="A22" s="14">
        <v>18</v>
      </c>
      <c r="B22" s="2">
        <f>IF(('Financial comparison'!$E$5-'Financial comparison'!$B$5+1)&gt;$A22,B$5*(1+'Financial comparison'!$J$5)^($A22-$A$5+0.5),0)</f>
        <v>326750.38614537939</v>
      </c>
      <c r="D22" s="7">
        <f>'Financial comparison'!$E$13*B22</f>
        <v>49012.557921806911</v>
      </c>
      <c r="E22" s="7">
        <f>B22/52*'Financial comparison'!E49</f>
        <v>25134.645088106106</v>
      </c>
      <c r="F22" s="7">
        <f>'Financial comparison'!$B$17/52*B22</f>
        <v>6283.6612720265275</v>
      </c>
      <c r="G22" s="2">
        <f>IF(('Financial comparison'!$E$5-'Financial comparison'!$B$5+1)&gt;$A22,G$5*(1+'Financial comparison'!$H$5)^($A22-$A$5+0.5),0)</f>
        <v>3972.9530549514134</v>
      </c>
      <c r="H22" s="2">
        <f>IF(('Financial comparison'!$E$5-'Financial comparison'!$B$5+1)&gt;$A22,H$5*(1+'Financial comparison'!$H$5)^($A22-$A$5+0.5),0)</f>
        <v>5959.4295824271203</v>
      </c>
      <c r="I22" s="2">
        <f>IF(('Financial comparison'!$E$5-'Financial comparison'!$B$5+1)&gt;$A22,IF((A22-$A$5)+1&lt;='Financial comparison'!$F$21,'Financial comparison'!$F$20,0),0)</f>
        <v>0</v>
      </c>
      <c r="J22" s="2">
        <f>IF(('Financial comparison'!$E$5-'Financial comparison'!$B$5+1)&gt;$A22,IF(A22-$A$5+1&lt;='Financial comparison'!$D$22,'Financial comparison'!$F$22/'Financial comparison'!$D$22,0),0)</f>
        <v>0</v>
      </c>
      <c r="K22" s="2">
        <f>IF(('Financial comparison'!$E$5-'Financial comparison'!$B$5+1)&gt;$A22,K$5*(1+'Financial comparison'!$H$5)^($A22-$A$5+0.5),0)</f>
        <v>993.23826373785334</v>
      </c>
      <c r="L22" s="2">
        <f>IF(('Financial comparison'!$E$5-'Financial comparison'!$B$5+1)&gt;$A22,L$5*(1+'Financial comparison'!$H$5)^($A22-$A$5+0.5),0)</f>
        <v>595.94295824271205</v>
      </c>
      <c r="M22" s="2">
        <f>IF(('Financial comparison'!$E$5-'Financial comparison'!$B$5+1)&gt;$A22,M$5*(1+'Financial comparison'!$H$5)^($A22-$A$5+0.5),0)</f>
        <v>496.61913186892667</v>
      </c>
      <c r="N22" s="7">
        <f>IF(('Financial comparison'!$E$5-'Financial comparison'!$B$5+1)&gt;$A22,(B22+D22)*'Financial comparison'!C49,0)</f>
        <v>37576.294406718633</v>
      </c>
      <c r="O22" s="7">
        <f>IF(('Financial comparison'!$E$5-'Financial comparison'!$B$5+1)&gt;$A22,(B22+D22)*'Financial comparison'!D49,0)</f>
        <v>30061.035525374908</v>
      </c>
      <c r="P22" s="2">
        <f>IF(('Financial comparison'!$E$5-'Financial comparison'!$B$5+1)&gt;$A22,P$5*(1+'Financial comparison'!$H$5)^($A22-$A$5+0.5),0)</f>
        <v>1489.8573956067801</v>
      </c>
      <c r="Q22" s="2">
        <f>IF(('Financial comparison'!$E$5-'Financial comparison'!$B$5+1)&gt;$A22,Q$5*(1+'Financial comparison'!$H$5)^($A22-$A$5+0.5),0)</f>
        <v>0</v>
      </c>
      <c r="R22" s="2">
        <f>IF(('Financial comparison'!$E$5-'Financial comparison'!$B$5+1)&gt;$A22,R$5*(1+'Financial comparison'!$M$5)^($A22-$A$5+0.5),0)</f>
        <v>53011.73157713707</v>
      </c>
      <c r="S22" s="2">
        <f>IF(('Financial comparison'!$E$5-'Financial comparison'!$B$5+1)&gt;$A22,S$5*(1+'Financial comparison'!$M$5)^($A22-$A$5+0.5),0)</f>
        <v>1590.3519473141123</v>
      </c>
      <c r="T22" s="2">
        <f>IF(('Financial comparison'!$E$5-'Financial comparison'!$B$5+1)&gt;$A22,T$5*(1+'Financial comparison'!$M$5)^($A22-$A$5+0.5),0)</f>
        <v>1060.2346315427415</v>
      </c>
      <c r="U22" s="2">
        <f>IF(('Financial comparison'!$E$5-'Financial comparison'!$B$5+1)&gt;$A22,U$5*(1+'Financial comparison'!$M$5)^($A22-$A$5+0.5),0)</f>
        <v>795.17597365705615</v>
      </c>
      <c r="V22" s="2">
        <f t="shared" si="0"/>
        <v>544784.11487589823</v>
      </c>
      <c r="W22" s="2">
        <f>V22*(1+'Financial comparison'!$H$5)^($A$34-$A22+0.5)</f>
        <v>889490.21911493747</v>
      </c>
    </row>
    <row r="23" spans="1:23">
      <c r="A23" s="14">
        <v>19</v>
      </c>
      <c r="B23" s="2">
        <f>IF(('Financial comparison'!$E$5-'Financial comparison'!$B$5+1)&gt;$A23,B$5*(1+'Financial comparison'!$J$5)^($A23-$A$5+0.5),0)</f>
        <v>349622.91317555594</v>
      </c>
      <c r="D23" s="7">
        <f>'Financial comparison'!$E$13*B23</f>
        <v>52443.436976333389</v>
      </c>
      <c r="E23" s="7">
        <f>B23/52*'Financial comparison'!E50</f>
        <v>26894.070244273535</v>
      </c>
      <c r="F23" s="7">
        <f>'Financial comparison'!$B$17/52*B23</f>
        <v>6723.5175610683837</v>
      </c>
      <c r="G23" s="2">
        <f>IF(('Financial comparison'!$E$5-'Financial comparison'!$B$5+1)&gt;$A23,G$5*(1+'Financial comparison'!$H$5)^($A23-$A$5+0.5),0)</f>
        <v>4131.8711771494709</v>
      </c>
      <c r="H23" s="2">
        <f>IF(('Financial comparison'!$E$5-'Financial comparison'!$B$5+1)&gt;$A23,H$5*(1+'Financial comparison'!$H$5)^($A23-$A$5+0.5),0)</f>
        <v>6197.8067657242054</v>
      </c>
      <c r="I23" s="2">
        <f>IF(('Financial comparison'!$E$5-'Financial comparison'!$B$5+1)&gt;$A23,IF((A23-$A$5)+1&lt;='Financial comparison'!$F$21,'Financial comparison'!$F$20,0),0)</f>
        <v>0</v>
      </c>
      <c r="J23" s="2">
        <f>IF(('Financial comparison'!$E$5-'Financial comparison'!$B$5+1)&gt;$A23,IF(A23-$A$5+1&lt;='Financial comparison'!$D$22,'Financial comparison'!$F$22/'Financial comparison'!$D$22,0),0)</f>
        <v>0</v>
      </c>
      <c r="K23" s="2">
        <f>IF(('Financial comparison'!$E$5-'Financial comparison'!$B$5+1)&gt;$A23,K$5*(1+'Financial comparison'!$H$5)^($A23-$A$5+0.5),0)</f>
        <v>1032.9677942873677</v>
      </c>
      <c r="L23" s="2">
        <f>IF(('Financial comparison'!$E$5-'Financial comparison'!$B$5+1)&gt;$A23,L$5*(1+'Financial comparison'!$H$5)^($A23-$A$5+0.5),0)</f>
        <v>619.78067657242059</v>
      </c>
      <c r="M23" s="2">
        <f>IF(('Financial comparison'!$E$5-'Financial comparison'!$B$5+1)&gt;$A23,M$5*(1+'Financial comparison'!$H$5)^($A23-$A$5+0.5),0)</f>
        <v>516.48389714368386</v>
      </c>
      <c r="N23" s="7">
        <f>IF(('Financial comparison'!$E$5-'Financial comparison'!$B$5+1)&gt;$A23,(B23+D23)*'Financial comparison'!C50,0)</f>
        <v>40206.635015188935</v>
      </c>
      <c r="O23" s="7">
        <f>IF(('Financial comparison'!$E$5-'Financial comparison'!$B$5+1)&gt;$A23,(B23+D23)*'Financial comparison'!D50,0)</f>
        <v>40206.635015188935</v>
      </c>
      <c r="P23" s="2">
        <f>IF(('Financial comparison'!$E$5-'Financial comparison'!$B$5+1)&gt;$A23,P$5*(1+'Financial comparison'!$H$5)^($A23-$A$5+0.5),0)</f>
        <v>1549.4516914310514</v>
      </c>
      <c r="Q23" s="2">
        <f>IF(('Financial comparison'!$E$5-'Financial comparison'!$B$5+1)&gt;$A23,Q$5*(1+'Financial comparison'!$H$5)^($A23-$A$5+0.5),0)</f>
        <v>0</v>
      </c>
      <c r="R23" s="2">
        <f>IF(('Financial comparison'!$E$5-'Financial comparison'!$B$5+1)&gt;$A23,R$5*(1+'Financial comparison'!$M$5)^($A23-$A$5+0.5),0)</f>
        <v>58312.904734850788</v>
      </c>
      <c r="S23" s="2">
        <f>IF(('Financial comparison'!$E$5-'Financial comparison'!$B$5+1)&gt;$A23,S$5*(1+'Financial comparison'!$M$5)^($A23-$A$5+0.5),0)</f>
        <v>1749.3871420455237</v>
      </c>
      <c r="T23" s="2">
        <f>IF(('Financial comparison'!$E$5-'Financial comparison'!$B$5+1)&gt;$A23,T$5*(1+'Financial comparison'!$M$5)^($A23-$A$5+0.5),0)</f>
        <v>1166.2580946970158</v>
      </c>
      <c r="U23" s="2">
        <f>IF(('Financial comparison'!$E$5-'Financial comparison'!$B$5+1)&gt;$A23,U$5*(1+'Financial comparison'!$M$5)^($A23-$A$5+0.5),0)</f>
        <v>874.69357102276183</v>
      </c>
      <c r="V23" s="2">
        <f t="shared" si="0"/>
        <v>592248.81353253324</v>
      </c>
      <c r="W23" s="2">
        <f>V23*(1+'Financial comparison'!$H$5)^($A$34-$A23+0.5)</f>
        <v>929795.8454035779</v>
      </c>
    </row>
    <row r="24" spans="1:23">
      <c r="A24" s="14">
        <v>20</v>
      </c>
      <c r="B24" s="2">
        <f>IF(('Financial comparison'!$E$5-'Financial comparison'!$B$5+1)&gt;$A24,B$5*(1+'Financial comparison'!$J$5)^($A24-$A$5+0.5),0)</f>
        <v>374096.51709784486</v>
      </c>
      <c r="D24" s="7">
        <f>'Financial comparison'!$E$13*B24</f>
        <v>56114.47756467673</v>
      </c>
      <c r="E24" s="7">
        <f>B24/52*'Financial comparison'!E51</f>
        <v>28776.655161372681</v>
      </c>
      <c r="F24" s="7">
        <f>'Financial comparison'!$B$17/52*B24</f>
        <v>7194.1637903431711</v>
      </c>
      <c r="G24" s="2">
        <f>IF(('Financial comparison'!$E$5-'Financial comparison'!$B$5+1)&gt;$A24,G$5*(1+'Financial comparison'!$H$5)^($A24-$A$5+0.5),0)</f>
        <v>4297.1460242354487</v>
      </c>
      <c r="H24" s="2">
        <f>IF(('Financial comparison'!$E$5-'Financial comparison'!$B$5+1)&gt;$A24,H$5*(1+'Financial comparison'!$H$5)^($A24-$A$5+0.5),0)</f>
        <v>6445.7190363531736</v>
      </c>
      <c r="I24" s="2">
        <f>IF(('Financial comparison'!$E$5-'Financial comparison'!$B$5+1)&gt;$A24,IF((A24-$A$5)+1&lt;='Financial comparison'!$F$21,'Financial comparison'!$F$20,0),0)</f>
        <v>0</v>
      </c>
      <c r="J24" s="2">
        <f>IF(('Financial comparison'!$E$5-'Financial comparison'!$B$5+1)&gt;$A24,IF(A24-$A$5+1&lt;='Financial comparison'!$D$22,'Financial comparison'!$F$22/'Financial comparison'!$D$22,0),0)</f>
        <v>0</v>
      </c>
      <c r="K24" s="2">
        <f>IF(('Financial comparison'!$E$5-'Financial comparison'!$B$5+1)&gt;$A24,K$5*(1+'Financial comparison'!$H$5)^($A24-$A$5+0.5),0)</f>
        <v>1074.2865060588622</v>
      </c>
      <c r="L24" s="2">
        <f>IF(('Financial comparison'!$E$5-'Financial comparison'!$B$5+1)&gt;$A24,L$5*(1+'Financial comparison'!$H$5)^($A24-$A$5+0.5),0)</f>
        <v>644.57190363531731</v>
      </c>
      <c r="M24" s="2">
        <f>IF(('Financial comparison'!$E$5-'Financial comparison'!$B$5+1)&gt;$A24,M$5*(1+'Financial comparison'!$H$5)^($A24-$A$5+0.5),0)</f>
        <v>537.14325302943109</v>
      </c>
      <c r="N24" s="7">
        <f>IF(('Financial comparison'!$E$5-'Financial comparison'!$B$5+1)&gt;$A24,(B24+D24)*'Financial comparison'!C51,0)</f>
        <v>43021.099466252163</v>
      </c>
      <c r="O24" s="7">
        <f>IF(('Financial comparison'!$E$5-'Financial comparison'!$B$5+1)&gt;$A24,(B24+D24)*'Financial comparison'!D51,0)</f>
        <v>43021.099466252163</v>
      </c>
      <c r="P24" s="2">
        <f>IF(('Financial comparison'!$E$5-'Financial comparison'!$B$5+1)&gt;$A24,P$5*(1+'Financial comparison'!$H$5)^($A24-$A$5+0.5),0)</f>
        <v>1611.4297590882934</v>
      </c>
      <c r="Q24" s="2">
        <f>IF(('Financial comparison'!$E$5-'Financial comparison'!$B$5+1)&gt;$A24,Q$5*(1+'Financial comparison'!$H$5)^($A24-$A$5+0.5),0)</f>
        <v>0</v>
      </c>
      <c r="R24" s="2">
        <f>IF(('Financial comparison'!$E$5-'Financial comparison'!$B$5+1)&gt;$A24,R$5*(1+'Financial comparison'!$M$5)^($A24-$A$5+0.5),0)</f>
        <v>64144.195208335877</v>
      </c>
      <c r="S24" s="2">
        <f>IF(('Financial comparison'!$E$5-'Financial comparison'!$B$5+1)&gt;$A24,S$5*(1+'Financial comparison'!$M$5)^($A24-$A$5+0.5),0)</f>
        <v>1924.3258562500762</v>
      </c>
      <c r="T24" s="2">
        <f>IF(('Financial comparison'!$E$5-'Financial comparison'!$B$5+1)&gt;$A24,T$5*(1+'Financial comparison'!$M$5)^($A24-$A$5+0.5),0)</f>
        <v>1282.8839041667175</v>
      </c>
      <c r="U24" s="2">
        <f>IF(('Financial comparison'!$E$5-'Financial comparison'!$B$5+1)&gt;$A24,U$5*(1+'Financial comparison'!$M$5)^($A24-$A$5+0.5),0)</f>
        <v>962.16292812503809</v>
      </c>
      <c r="V24" s="2">
        <f t="shared" si="0"/>
        <v>635147.87692602014</v>
      </c>
      <c r="W24" s="2">
        <f>V24*(1+'Financial comparison'!$H$5)^($A$34-$A24+0.5)</f>
        <v>958793.12962731172</v>
      </c>
    </row>
    <row r="25" spans="1:23">
      <c r="A25" s="14">
        <v>21</v>
      </c>
      <c r="B25" s="2">
        <f>IF(('Financial comparison'!$E$5-'Financial comparison'!$B$5+1)&gt;$A25,B$5*(1+'Financial comparison'!$J$5)^($A25-$A$5+0.5),0)</f>
        <v>400283.27329469402</v>
      </c>
      <c r="D25" s="7">
        <f>'Financial comparison'!$E$13*B25</f>
        <v>60042.490994204098</v>
      </c>
      <c r="E25" s="7">
        <f>B25/52*'Financial comparison'!E52</f>
        <v>38488.776278335965</v>
      </c>
      <c r="F25" s="7">
        <f>'Financial comparison'!$B$17/52*B25</f>
        <v>7697.7552556671935</v>
      </c>
      <c r="G25" s="2">
        <f>IF(('Financial comparison'!$E$5-'Financial comparison'!$B$5+1)&gt;$A25,G$5*(1+'Financial comparison'!$H$5)^($A25-$A$5+0.5),0)</f>
        <v>4469.0318652048672</v>
      </c>
      <c r="H25" s="2">
        <f>IF(('Financial comparison'!$E$5-'Financial comparison'!$B$5+1)&gt;$A25,H$5*(1+'Financial comparison'!$H$5)^($A25-$A$5+0.5),0)</f>
        <v>6703.5477978073004</v>
      </c>
      <c r="I25" s="2">
        <f>IF(('Financial comparison'!$E$5-'Financial comparison'!$B$5+1)&gt;$A25,IF((A25-$A$5)+1&lt;='Financial comparison'!$F$21,'Financial comparison'!$F$20,0),0)</f>
        <v>0</v>
      </c>
      <c r="J25" s="2">
        <f>IF(('Financial comparison'!$E$5-'Financial comparison'!$B$5+1)&gt;$A25,IF(A25-$A$5+1&lt;='Financial comparison'!$D$22,'Financial comparison'!$F$22/'Financial comparison'!$D$22,0),0)</f>
        <v>0</v>
      </c>
      <c r="K25" s="2">
        <f>IF(('Financial comparison'!$E$5-'Financial comparison'!$B$5+1)&gt;$A25,K$5*(1+'Financial comparison'!$H$5)^($A25-$A$5+0.5),0)</f>
        <v>1117.2579663012168</v>
      </c>
      <c r="L25" s="2">
        <f>IF(('Financial comparison'!$E$5-'Financial comparison'!$B$5+1)&gt;$A25,L$5*(1+'Financial comparison'!$H$5)^($A25-$A$5+0.5),0)</f>
        <v>670.35477978073004</v>
      </c>
      <c r="M25" s="2">
        <f>IF(('Financial comparison'!$E$5-'Financial comparison'!$B$5+1)&gt;$A25,M$5*(1+'Financial comparison'!$H$5)^($A25-$A$5+0.5),0)</f>
        <v>558.62898315060841</v>
      </c>
      <c r="N25" s="7">
        <f>IF(('Financial comparison'!$E$5-'Financial comparison'!$B$5+1)&gt;$A25,(B25+D25)*'Financial comparison'!C52,0)</f>
        <v>46032.576428889814</v>
      </c>
      <c r="O25" s="7">
        <f>IF(('Financial comparison'!$E$5-'Financial comparison'!$B$5+1)&gt;$A25,(B25+D25)*'Financial comparison'!D52,0)</f>
        <v>46032.576428889814</v>
      </c>
      <c r="P25" s="2">
        <f>IF(('Financial comparison'!$E$5-'Financial comparison'!$B$5+1)&gt;$A25,P$5*(1+'Financial comparison'!$H$5)^($A25-$A$5+0.5),0)</f>
        <v>1675.8869494518251</v>
      </c>
      <c r="Q25" s="2">
        <f>IF(('Financial comparison'!$E$5-'Financial comparison'!$B$5+1)&gt;$A25,Q$5*(1+'Financial comparison'!$H$5)^($A25-$A$5+0.5),0)</f>
        <v>0</v>
      </c>
      <c r="R25" s="2">
        <f>IF(('Financial comparison'!$E$5-'Financial comparison'!$B$5+1)&gt;$A25,R$5*(1+'Financial comparison'!$M$5)^($A25-$A$5+0.5),0)</f>
        <v>70558.614729169451</v>
      </c>
      <c r="S25" s="2">
        <f>IF(('Financial comparison'!$E$5-'Financial comparison'!$B$5+1)&gt;$A25,S$5*(1+'Financial comparison'!$M$5)^($A25-$A$5+0.5),0)</f>
        <v>2116.7584418750839</v>
      </c>
      <c r="T25" s="2">
        <f>IF(('Financial comparison'!$E$5-'Financial comparison'!$B$5+1)&gt;$A25,T$5*(1+'Financial comparison'!$M$5)^($A25-$A$5+0.5),0)</f>
        <v>1411.1722945833892</v>
      </c>
      <c r="U25" s="2">
        <f>IF(('Financial comparison'!$E$5-'Financial comparison'!$B$5+1)&gt;$A25,U$5*(1+'Financial comparison'!$M$5)^($A25-$A$5+0.5),0)</f>
        <v>1058.379220937542</v>
      </c>
      <c r="V25" s="2">
        <f t="shared" si="0"/>
        <v>688917.08170894277</v>
      </c>
      <c r="W25" s="2">
        <f>V25*(1+'Financial comparison'!$H$5)^($A$34-$A25+0.5)</f>
        <v>999962.41460130899</v>
      </c>
    </row>
    <row r="26" spans="1:23">
      <c r="A26" s="14">
        <v>22</v>
      </c>
      <c r="B26" s="2">
        <f>IF(('Financial comparison'!$E$5-'Financial comparison'!$B$5+1)&gt;$A26,B$5*(1+'Financial comparison'!$J$5)^($A26-$A$5+0.5),0)</f>
        <v>428303.10242532264</v>
      </c>
      <c r="D26" s="7">
        <f>'Financial comparison'!$E$13*B26</f>
        <v>64245.465363798394</v>
      </c>
      <c r="E26" s="7">
        <f>B26/52*'Financial comparison'!E53</f>
        <v>41182.990617819487</v>
      </c>
      <c r="F26" s="7">
        <f>'Financial comparison'!$B$17/52*B26</f>
        <v>8236.5981235638974</v>
      </c>
      <c r="G26" s="2">
        <f>IF(('Financial comparison'!$E$5-'Financial comparison'!$B$5+1)&gt;$A26,G$5*(1+'Financial comparison'!$H$5)^($A26-$A$5+0.5),0)</f>
        <v>4647.7931398130613</v>
      </c>
      <c r="H26" s="2">
        <f>IF(('Financial comparison'!$E$5-'Financial comparison'!$B$5+1)&gt;$A26,H$5*(1+'Financial comparison'!$H$5)^($A26-$A$5+0.5),0)</f>
        <v>6971.6897097195924</v>
      </c>
      <c r="I26" s="2">
        <f>IF(('Financial comparison'!$E$5-'Financial comparison'!$B$5+1)&gt;$A26,IF((A26-$A$5)+1&lt;='Financial comparison'!$F$21,'Financial comparison'!$F$20,0),0)</f>
        <v>0</v>
      </c>
      <c r="J26" s="2">
        <f>IF(('Financial comparison'!$E$5-'Financial comparison'!$B$5+1)&gt;$A26,IF(A26-$A$5+1&lt;='Financial comparison'!$D$22,'Financial comparison'!$F$22/'Financial comparison'!$D$22,0),0)</f>
        <v>0</v>
      </c>
      <c r="K26" s="2">
        <f>IF(('Financial comparison'!$E$5-'Financial comparison'!$B$5+1)&gt;$A26,K$5*(1+'Financial comparison'!$H$5)^($A26-$A$5+0.5),0)</f>
        <v>1161.9482849532653</v>
      </c>
      <c r="L26" s="2">
        <f>IF(('Financial comparison'!$E$5-'Financial comparison'!$B$5+1)&gt;$A26,L$5*(1+'Financial comparison'!$H$5)^($A26-$A$5+0.5),0)</f>
        <v>697.1689709719592</v>
      </c>
      <c r="M26" s="2">
        <f>IF(('Financial comparison'!$E$5-'Financial comparison'!$B$5+1)&gt;$A26,M$5*(1+'Financial comparison'!$H$5)^($A26-$A$5+0.5),0)</f>
        <v>580.97414247663266</v>
      </c>
      <c r="N26" s="7">
        <f>IF(('Financial comparison'!$E$5-'Financial comparison'!$B$5+1)&gt;$A26,(B26+D26)*'Financial comparison'!C53,0)</f>
        <v>49254.856778912101</v>
      </c>
      <c r="O26" s="7">
        <f>IF(('Financial comparison'!$E$5-'Financial comparison'!$B$5+1)&gt;$A26,(B26+D26)*'Financial comparison'!D53,0)</f>
        <v>49254.856778912101</v>
      </c>
      <c r="P26" s="2">
        <f>IF(('Financial comparison'!$E$5-'Financial comparison'!$B$5+1)&gt;$A26,P$5*(1+'Financial comparison'!$H$5)^($A26-$A$5+0.5),0)</f>
        <v>1742.9224274298981</v>
      </c>
      <c r="Q26" s="2">
        <f>IF(('Financial comparison'!$E$5-'Financial comparison'!$B$5+1)&gt;$A26,Q$5*(1+'Financial comparison'!$H$5)^($A26-$A$5+0.5),0)</f>
        <v>0</v>
      </c>
      <c r="R26" s="2">
        <f>IF(('Financial comparison'!$E$5-'Financial comparison'!$B$5+1)&gt;$A26,R$5*(1+'Financial comparison'!$M$5)^($A26-$A$5+0.5),0)</f>
        <v>77614.476202086415</v>
      </c>
      <c r="S26" s="2">
        <f>IF(('Financial comparison'!$E$5-'Financial comparison'!$B$5+1)&gt;$A26,S$5*(1+'Financial comparison'!$M$5)^($A26-$A$5+0.5),0)</f>
        <v>2328.4342860625925</v>
      </c>
      <c r="T26" s="2">
        <f>IF(('Financial comparison'!$E$5-'Financial comparison'!$B$5+1)&gt;$A26,T$5*(1+'Financial comparison'!$M$5)^($A26-$A$5+0.5),0)</f>
        <v>1552.2895240417283</v>
      </c>
      <c r="U26" s="2">
        <f>IF(('Financial comparison'!$E$5-'Financial comparison'!$B$5+1)&gt;$A26,U$5*(1+'Financial comparison'!$M$5)^($A26-$A$5+0.5),0)</f>
        <v>1164.2171430312962</v>
      </c>
      <c r="V26" s="2">
        <f t="shared" si="0"/>
        <v>738939.78391891532</v>
      </c>
      <c r="W26" s="2">
        <f>V26*(1+'Financial comparison'!$H$5)^($A$34-$A26+0.5)</f>
        <v>1031317.6095093146</v>
      </c>
    </row>
    <row r="27" spans="1:23">
      <c r="A27" s="14">
        <v>23</v>
      </c>
      <c r="B27" s="2">
        <f>IF(('Financial comparison'!$E$5-'Financial comparison'!$B$5+1)&gt;$A27,B$5*(1+'Financial comparison'!$J$5)^($A27-$A$5+0.5),0)</f>
        <v>458284.31959509529</v>
      </c>
      <c r="D27" s="7">
        <f>'Financial comparison'!$E$13*B27</f>
        <v>68742.647939264294</v>
      </c>
      <c r="E27" s="7">
        <f>B27/52*'Financial comparison'!E54</f>
        <v>44065.799961066863</v>
      </c>
      <c r="F27" s="7">
        <f>'Financial comparison'!$B$17/52*B27</f>
        <v>8813.1599922133719</v>
      </c>
      <c r="G27" s="2">
        <f>IF(('Financial comparison'!$E$5-'Financial comparison'!$B$5+1)&gt;$A27,G$5*(1+'Financial comparison'!$H$5)^($A27-$A$5+0.5),0)</f>
        <v>4833.7048654055843</v>
      </c>
      <c r="H27" s="2">
        <f>IF(('Financial comparison'!$E$5-'Financial comparison'!$B$5+1)&gt;$A27,H$5*(1+'Financial comparison'!$H$5)^($A27-$A$5+0.5),0)</f>
        <v>7250.5572981083769</v>
      </c>
      <c r="I27" s="2">
        <f>IF(('Financial comparison'!$E$5-'Financial comparison'!$B$5+1)&gt;$A27,IF((A27-$A$5)+1&lt;='Financial comparison'!$F$21,'Financial comparison'!$F$20,0),0)</f>
        <v>0</v>
      </c>
      <c r="J27" s="2">
        <f>IF(('Financial comparison'!$E$5-'Financial comparison'!$B$5+1)&gt;$A27,IF(A27-$A$5+1&lt;='Financial comparison'!$D$22,'Financial comparison'!$F$22/'Financial comparison'!$D$22,0),0)</f>
        <v>0</v>
      </c>
      <c r="K27" s="2">
        <f>IF(('Financial comparison'!$E$5-'Financial comparison'!$B$5+1)&gt;$A27,K$5*(1+'Financial comparison'!$H$5)^($A27-$A$5+0.5),0)</f>
        <v>1208.4262163513961</v>
      </c>
      <c r="L27" s="2">
        <f>IF(('Financial comparison'!$E$5-'Financial comparison'!$B$5+1)&gt;$A27,L$5*(1+'Financial comparison'!$H$5)^($A27-$A$5+0.5),0)</f>
        <v>725.05572981083765</v>
      </c>
      <c r="M27" s="2">
        <f>IF(('Financial comparison'!$E$5-'Financial comparison'!$B$5+1)&gt;$A27,M$5*(1+'Financial comparison'!$H$5)^($A27-$A$5+0.5),0)</f>
        <v>604.21310817569804</v>
      </c>
      <c r="N27" s="7">
        <f>IF(('Financial comparison'!$E$5-'Financial comparison'!$B$5+1)&gt;$A27,(B27+D27)*'Financial comparison'!C54,0)</f>
        <v>52702.696753435957</v>
      </c>
      <c r="O27" s="7">
        <f>IF(('Financial comparison'!$E$5-'Financial comparison'!$B$5+1)&gt;$A27,(B27+D27)*'Financial comparison'!D54,0)</f>
        <v>52702.696753435957</v>
      </c>
      <c r="P27" s="2">
        <f>IF(('Financial comparison'!$E$5-'Financial comparison'!$B$5+1)&gt;$A27,P$5*(1+'Financial comparison'!$H$5)^($A27-$A$5+0.5),0)</f>
        <v>1812.6393245270942</v>
      </c>
      <c r="Q27" s="2">
        <f>IF(('Financial comparison'!$E$5-'Financial comparison'!$B$5+1)&gt;$A27,Q$5*(1+'Financial comparison'!$H$5)^($A27-$A$5+0.5),0)</f>
        <v>0</v>
      </c>
      <c r="R27" s="2">
        <f>IF(('Financial comparison'!$E$5-'Financial comparison'!$B$5+1)&gt;$A27,R$5*(1+'Financial comparison'!$M$5)^($A27-$A$5+0.5),0)</f>
        <v>85375.923822295052</v>
      </c>
      <c r="S27" s="2">
        <f>IF(('Financial comparison'!$E$5-'Financial comparison'!$B$5+1)&gt;$A27,S$5*(1+'Financial comparison'!$M$5)^($A27-$A$5+0.5),0)</f>
        <v>2561.2777146688513</v>
      </c>
      <c r="T27" s="2">
        <f>IF(('Financial comparison'!$E$5-'Financial comparison'!$B$5+1)&gt;$A27,T$5*(1+'Financial comparison'!$M$5)^($A27-$A$5+0.5),0)</f>
        <v>1707.5184764459009</v>
      </c>
      <c r="U27" s="2">
        <f>IF(('Financial comparison'!$E$5-'Financial comparison'!$B$5+1)&gt;$A27,U$5*(1+'Financial comparison'!$M$5)^($A27-$A$5+0.5),0)</f>
        <v>1280.6388573344257</v>
      </c>
      <c r="V27" s="2">
        <f t="shared" si="0"/>
        <v>792671.27640763496</v>
      </c>
      <c r="W27" s="2">
        <f>V27*(1+'Financial comparison'!$H$5)^($A$34-$A27+0.5)</f>
        <v>1063758.8002407565</v>
      </c>
    </row>
    <row r="28" spans="1:23">
      <c r="A28" s="14">
        <v>24</v>
      </c>
      <c r="B28" s="2">
        <f>IF(('Financial comparison'!$E$5-'Financial comparison'!$B$5+1)&gt;$A28,B$5*(1+'Financial comparison'!$J$5)^($A28-$A$5+0.5),0)</f>
        <v>490364.22196675203</v>
      </c>
      <c r="D28" s="7">
        <f>'Financial comparison'!$E$13*B28</f>
        <v>73554.633295012798</v>
      </c>
      <c r="E28" s="7">
        <f>B28/52*'Financial comparison'!E55</f>
        <v>47150.405958341544</v>
      </c>
      <c r="F28" s="7">
        <f>'Financial comparison'!$B$17/52*B28</f>
        <v>9430.0811916683087</v>
      </c>
      <c r="G28" s="2">
        <f>IF(('Financial comparison'!$E$5-'Financial comparison'!$B$5+1)&gt;$A28,G$5*(1+'Financial comparison'!$H$5)^($A28-$A$5+0.5),0)</f>
        <v>5027.0530600218081</v>
      </c>
      <c r="H28" s="2">
        <f>IF(('Financial comparison'!$E$5-'Financial comparison'!$B$5+1)&gt;$A28,H$5*(1+'Financial comparison'!$H$5)^($A28-$A$5+0.5),0)</f>
        <v>7540.579590032713</v>
      </c>
      <c r="I28" s="2">
        <f>IF(('Financial comparison'!$E$5-'Financial comparison'!$B$5+1)&gt;$A28,IF((A28-$A$5)+1&lt;='Financial comparison'!$F$21,'Financial comparison'!$F$20,0),0)</f>
        <v>0</v>
      </c>
      <c r="J28" s="2">
        <f>IF(('Financial comparison'!$E$5-'Financial comparison'!$B$5+1)&gt;$A28,IF(A28-$A$5+1&lt;='Financial comparison'!$D$22,'Financial comparison'!$F$22/'Financial comparison'!$D$22,0),0)</f>
        <v>0</v>
      </c>
      <c r="K28" s="2">
        <f>IF(('Financial comparison'!$E$5-'Financial comparison'!$B$5+1)&gt;$A28,K$5*(1+'Financial comparison'!$H$5)^($A28-$A$5+0.5),0)</f>
        <v>1256.763265005452</v>
      </c>
      <c r="L28" s="2">
        <f>IF(('Financial comparison'!$E$5-'Financial comparison'!$B$5+1)&gt;$A28,L$5*(1+'Financial comparison'!$H$5)^($A28-$A$5+0.5),0)</f>
        <v>754.05795900327121</v>
      </c>
      <c r="M28" s="2">
        <f>IF(('Financial comparison'!$E$5-'Financial comparison'!$B$5+1)&gt;$A28,M$5*(1+'Financial comparison'!$H$5)^($A28-$A$5+0.5),0)</f>
        <v>628.38163250272601</v>
      </c>
      <c r="N28" s="7">
        <f>IF(('Financial comparison'!$E$5-'Financial comparison'!$B$5+1)&gt;$A28,(B28+D28)*'Financial comparison'!C55,0)</f>
        <v>56391.885526176484</v>
      </c>
      <c r="O28" s="7">
        <f>IF(('Financial comparison'!$E$5-'Financial comparison'!$B$5+1)&gt;$A28,(B28+D28)*'Financial comparison'!D55,0)</f>
        <v>73309.451184029429</v>
      </c>
      <c r="P28" s="2">
        <f>IF(('Financial comparison'!$E$5-'Financial comparison'!$B$5+1)&gt;$A28,P$5*(1+'Financial comparison'!$H$5)^($A28-$A$5+0.5),0)</f>
        <v>1885.1448975081782</v>
      </c>
      <c r="Q28" s="2">
        <f>IF(('Financial comparison'!$E$5-'Financial comparison'!$B$5+1)&gt;$A28,Q$5*(1+'Financial comparison'!$H$5)^($A28-$A$5+0.5),0)</f>
        <v>0</v>
      </c>
      <c r="R28" s="2">
        <f>IF(('Financial comparison'!$E$5-'Financial comparison'!$B$5+1)&gt;$A28,R$5*(1+'Financial comparison'!$M$5)^($A28-$A$5+0.5),0)</f>
        <v>93913.516204524582</v>
      </c>
      <c r="S28" s="2">
        <f>IF(('Financial comparison'!$E$5-'Financial comparison'!$B$5+1)&gt;$A28,S$5*(1+'Financial comparison'!$M$5)^($A28-$A$5+0.5),0)</f>
        <v>2817.4054861357372</v>
      </c>
      <c r="T28" s="2">
        <f>IF(('Financial comparison'!$E$5-'Financial comparison'!$B$5+1)&gt;$A28,T$5*(1+'Financial comparison'!$M$5)^($A28-$A$5+0.5),0)</f>
        <v>1878.2703240904916</v>
      </c>
      <c r="U28" s="2">
        <f>IF(('Financial comparison'!$E$5-'Financial comparison'!$B$5+1)&gt;$A28,U$5*(1+'Financial comparison'!$M$5)^($A28-$A$5+0.5),0)</f>
        <v>1408.7027430678686</v>
      </c>
      <c r="V28" s="2">
        <f t="shared" si="0"/>
        <v>867310.55428387341</v>
      </c>
      <c r="W28" s="2">
        <f>V28*(1+'Financial comparison'!$H$5)^($A$34-$A28+0.5)</f>
        <v>1119157.8280945052</v>
      </c>
    </row>
    <row r="29" spans="1:23">
      <c r="A29" s="14">
        <v>25</v>
      </c>
      <c r="B29" s="2">
        <f>IF(('Financial comparison'!$E$5-'Financial comparison'!$B$5+1)&gt;$A29,B$5*(1+'Financial comparison'!$J$5)^($A29-$A$5+0.5),0)</f>
        <v>524689.71750442463</v>
      </c>
      <c r="D29" s="7">
        <f>'Financial comparison'!$E$13*B29</f>
        <v>78703.457625663694</v>
      </c>
      <c r="E29" s="7">
        <f>B29/52*'Financial comparison'!E56</f>
        <v>50450.934375425437</v>
      </c>
      <c r="F29" s="7">
        <f>'Financial comparison'!$B$17/52*B29</f>
        <v>10090.18687508509</v>
      </c>
      <c r="G29" s="2">
        <f>IF(('Financial comparison'!$E$5-'Financial comparison'!$B$5+1)&gt;$A29,G$5*(1+'Financial comparison'!$H$5)^($A29-$A$5+0.5),0)</f>
        <v>5228.1351824226804</v>
      </c>
      <c r="H29" s="2">
        <f>IF(('Financial comparison'!$E$5-'Financial comparison'!$B$5+1)&gt;$A29,H$5*(1+'Financial comparison'!$H$5)^($A29-$A$5+0.5),0)</f>
        <v>7842.2027736340206</v>
      </c>
      <c r="I29" s="2">
        <f>IF(('Financial comparison'!$E$5-'Financial comparison'!$B$5+1)&gt;$A29,IF((A29-$A$5)+1&lt;='Financial comparison'!$F$21,'Financial comparison'!$F$20,0),0)</f>
        <v>0</v>
      </c>
      <c r="J29" s="2">
        <f>IF(('Financial comparison'!$E$5-'Financial comparison'!$B$5+1)&gt;$A29,IF(A29-$A$5+1&lt;='Financial comparison'!$D$22,'Financial comparison'!$F$22/'Financial comparison'!$D$22,0),0)</f>
        <v>0</v>
      </c>
      <c r="K29" s="2">
        <f>IF(('Financial comparison'!$E$5-'Financial comparison'!$B$5+1)&gt;$A29,K$5*(1+'Financial comparison'!$H$5)^($A29-$A$5+0.5),0)</f>
        <v>1307.0337956056701</v>
      </c>
      <c r="L29" s="2">
        <f>IF(('Financial comparison'!$E$5-'Financial comparison'!$B$5+1)&gt;$A29,L$5*(1+'Financial comparison'!$H$5)^($A29-$A$5+0.5),0)</f>
        <v>784.22027736340203</v>
      </c>
      <c r="M29" s="2">
        <f>IF(('Financial comparison'!$E$5-'Financial comparison'!$B$5+1)&gt;$A29,M$5*(1+'Financial comparison'!$H$5)^($A29-$A$5+0.5),0)</f>
        <v>653.51689780283505</v>
      </c>
      <c r="N29" s="7">
        <f>IF(('Financial comparison'!$E$5-'Financial comparison'!$B$5+1)&gt;$A29,(B29+D29)*'Financial comparison'!C56,0)</f>
        <v>60339.317513008835</v>
      </c>
      <c r="O29" s="7">
        <f>IF(('Financial comparison'!$E$5-'Financial comparison'!$B$5+1)&gt;$A29,(B29+D29)*'Financial comparison'!D56,0)</f>
        <v>78441.112766911494</v>
      </c>
      <c r="P29" s="2">
        <f>IF(('Financial comparison'!$E$5-'Financial comparison'!$B$5+1)&gt;$A29,P$5*(1+'Financial comparison'!$H$5)^($A29-$A$5+0.5),0)</f>
        <v>1960.5506934085051</v>
      </c>
      <c r="Q29" s="2">
        <f>IF(('Financial comparison'!$E$5-'Financial comparison'!$B$5+1)&gt;$A29,Q$5*(1+'Financial comparison'!$H$5)^($A29-$A$5+0.5),0)</f>
        <v>0</v>
      </c>
      <c r="R29" s="2">
        <f>IF(('Financial comparison'!$E$5-'Financial comparison'!$B$5+1)&gt;$A29,R$5*(1+'Financial comparison'!$M$5)^($A29-$A$5+0.5),0)</f>
        <v>103304.86782497703</v>
      </c>
      <c r="S29" s="2">
        <f>IF(('Financial comparison'!$E$5-'Financial comparison'!$B$5+1)&gt;$A29,S$5*(1+'Financial comparison'!$M$5)^($A29-$A$5+0.5),0)</f>
        <v>3099.1460347493107</v>
      </c>
      <c r="T29" s="2">
        <f>IF(('Financial comparison'!$E$5-'Financial comparison'!$B$5+1)&gt;$A29,T$5*(1+'Financial comparison'!$M$5)^($A29-$A$5+0.5),0)</f>
        <v>2066.0973564995406</v>
      </c>
      <c r="U29" s="2">
        <f>IF(('Financial comparison'!$E$5-'Financial comparison'!$B$5+1)&gt;$A29,U$5*(1+'Financial comparison'!$M$5)^($A29-$A$5+0.5),0)</f>
        <v>1549.5730173746554</v>
      </c>
      <c r="V29" s="2">
        <f t="shared" si="0"/>
        <v>930510.07051435683</v>
      </c>
      <c r="W29" s="2">
        <f>V29*(1+'Financial comparison'!$H$5)^($A$34-$A29+0.5)</f>
        <v>1154527.9303062286</v>
      </c>
    </row>
    <row r="30" spans="1:23">
      <c r="A30" s="14">
        <v>26</v>
      </c>
      <c r="B30" s="2">
        <f>IF(('Financial comparison'!$E$5-'Financial comparison'!$B$5+1)&gt;$A30,B$5*(1+'Financial comparison'!$J$5)^($A30-$A$5+0.5),0)</f>
        <v>561417.9977297344</v>
      </c>
      <c r="D30" s="7">
        <f>'Financial comparison'!$E$13*B30</f>
        <v>84212.699659460151</v>
      </c>
      <c r="E30" s="7">
        <f>B30/52*'Financial comparison'!E57</f>
        <v>53982.499781705228</v>
      </c>
      <c r="F30" s="7">
        <f>'Financial comparison'!$B$17/52*B30</f>
        <v>10796.499956341047</v>
      </c>
      <c r="G30" s="2">
        <f>IF(('Financial comparison'!$E$5-'Financial comparison'!$B$5+1)&gt;$A30,G$5*(1+'Financial comparison'!$H$5)^($A30-$A$5+0.5),0)</f>
        <v>5437.2605897195881</v>
      </c>
      <c r="H30" s="2">
        <f>IF(('Financial comparison'!$E$5-'Financial comparison'!$B$5+1)&gt;$A30,H$5*(1+'Financial comparison'!$H$5)^($A30-$A$5+0.5),0)</f>
        <v>8155.8908845793821</v>
      </c>
      <c r="I30" s="2">
        <f>IF(('Financial comparison'!$E$5-'Financial comparison'!$B$5+1)&gt;$A30,IF((A30-$A$5)+1&lt;='Financial comparison'!$F$21,'Financial comparison'!$F$20,0),0)</f>
        <v>0</v>
      </c>
      <c r="J30" s="2">
        <f>IF(('Financial comparison'!$E$5-'Financial comparison'!$B$5+1)&gt;$A30,IF(A30-$A$5+1&lt;='Financial comparison'!$D$22,'Financial comparison'!$F$22/'Financial comparison'!$D$22,0),0)</f>
        <v>0</v>
      </c>
      <c r="K30" s="2">
        <f>IF(('Financial comparison'!$E$5-'Financial comparison'!$B$5+1)&gt;$A30,K$5*(1+'Financial comparison'!$H$5)^($A30-$A$5+0.5),0)</f>
        <v>1359.315147429897</v>
      </c>
      <c r="L30" s="2">
        <f>IF(('Financial comparison'!$E$5-'Financial comparison'!$B$5+1)&gt;$A30,L$5*(1+'Financial comparison'!$H$5)^($A30-$A$5+0.5),0)</f>
        <v>815.58908845793826</v>
      </c>
      <c r="M30" s="2">
        <f>IF(('Financial comparison'!$E$5-'Financial comparison'!$B$5+1)&gt;$A30,M$5*(1+'Financial comparison'!$H$5)^($A30-$A$5+0.5),0)</f>
        <v>679.65757371494851</v>
      </c>
      <c r="N30" s="7">
        <f>IF(('Financial comparison'!$E$5-'Financial comparison'!$B$5+1)&gt;$A30,(B30+D30)*'Financial comparison'!C57,0)</f>
        <v>64563.069738919454</v>
      </c>
      <c r="O30" s="7">
        <f>IF(('Financial comparison'!$E$5-'Financial comparison'!$B$5+1)&gt;$A30,(B30+D30)*'Financial comparison'!D57,0)</f>
        <v>83931.990660595286</v>
      </c>
      <c r="P30" s="2">
        <f>IF(('Financial comparison'!$E$5-'Financial comparison'!$B$5+1)&gt;$A30,P$5*(1+'Financial comparison'!$H$5)^($A30-$A$5+0.5),0)</f>
        <v>2038.9727211448455</v>
      </c>
      <c r="Q30" s="2">
        <f>IF(('Financial comparison'!$E$5-'Financial comparison'!$B$5+1)&gt;$A30,Q$5*(1+'Financial comparison'!$H$5)^($A30-$A$5+0.5),0)</f>
        <v>0</v>
      </c>
      <c r="R30" s="2">
        <f>IF(('Financial comparison'!$E$5-'Financial comparison'!$B$5+1)&gt;$A30,R$5*(1+'Financial comparison'!$M$5)^($A30-$A$5+0.5),0)</f>
        <v>113635.35460747479</v>
      </c>
      <c r="S30" s="2">
        <f>IF(('Financial comparison'!$E$5-'Financial comparison'!$B$5+1)&gt;$A30,S$5*(1+'Financial comparison'!$M$5)^($A30-$A$5+0.5),0)</f>
        <v>3409.0606382242436</v>
      </c>
      <c r="T30" s="2">
        <f>IF(('Financial comparison'!$E$5-'Financial comparison'!$B$5+1)&gt;$A30,T$5*(1+'Financial comparison'!$M$5)^($A30-$A$5+0.5),0)</f>
        <v>2272.7070921494956</v>
      </c>
      <c r="U30" s="2">
        <f>IF(('Financial comparison'!$E$5-'Financial comparison'!$B$5+1)&gt;$A30,U$5*(1+'Financial comparison'!$M$5)^($A30-$A$5+0.5),0)</f>
        <v>1704.5303191121218</v>
      </c>
      <c r="V30" s="2">
        <f t="shared" si="0"/>
        <v>998413.09618876281</v>
      </c>
      <c r="W30" s="2">
        <f>V30*(1+'Financial comparison'!$H$5)^($A$34-$A30+0.5)</f>
        <v>1191133.1070944772</v>
      </c>
    </row>
    <row r="31" spans="1:23">
      <c r="A31" s="14">
        <v>27</v>
      </c>
      <c r="B31" s="2">
        <f>IF(('Financial comparison'!$E$5-'Financial comparison'!$B$5+1)&gt;$A31,B$5*(1+'Financial comparison'!$J$5)^($A31-$A$5+0.5),0)</f>
        <v>600717.25757081585</v>
      </c>
      <c r="D31" s="7">
        <f>'Financial comparison'!$E$13*B31</f>
        <v>90107.588635622378</v>
      </c>
      <c r="E31" s="7">
        <f>B31/52*'Financial comparison'!E58</f>
        <v>57761.274766424605</v>
      </c>
      <c r="F31" s="7">
        <f>'Financial comparison'!$B$17/52*B31</f>
        <v>11552.254953284921</v>
      </c>
      <c r="G31" s="2">
        <f>IF(('Financial comparison'!$E$5-'Financial comparison'!$B$5+1)&gt;$A31,G$5*(1+'Financial comparison'!$H$5)^($A31-$A$5+0.5),0)</f>
        <v>5654.7510133083715</v>
      </c>
      <c r="H31" s="2">
        <f>IF(('Financial comparison'!$E$5-'Financial comparison'!$B$5+1)&gt;$A31,H$5*(1+'Financial comparison'!$H$5)^($A31-$A$5+0.5),0)</f>
        <v>8482.1265199625577</v>
      </c>
      <c r="I31" s="2">
        <f>IF(('Financial comparison'!$E$5-'Financial comparison'!$B$5+1)&gt;$A31,IF((A31-$A$5)+1&lt;='Financial comparison'!$F$21,'Financial comparison'!$F$20,0),0)</f>
        <v>0</v>
      </c>
      <c r="J31" s="2">
        <f>IF(('Financial comparison'!$E$5-'Financial comparison'!$B$5+1)&gt;$A31,IF(A31-$A$5+1&lt;='Financial comparison'!$D$22,'Financial comparison'!$F$22/'Financial comparison'!$D$22,0),0)</f>
        <v>0</v>
      </c>
      <c r="K31" s="2">
        <f>IF(('Financial comparison'!$E$5-'Financial comparison'!$B$5+1)&gt;$A31,K$5*(1+'Financial comparison'!$H$5)^($A31-$A$5+0.5),0)</f>
        <v>1413.6877533270929</v>
      </c>
      <c r="L31" s="2">
        <f>IF(('Financial comparison'!$E$5-'Financial comparison'!$B$5+1)&gt;$A31,L$5*(1+'Financial comparison'!$H$5)^($A31-$A$5+0.5),0)</f>
        <v>848.21265199625566</v>
      </c>
      <c r="M31" s="2">
        <f>IF(('Financial comparison'!$E$5-'Financial comparison'!$B$5+1)&gt;$A31,M$5*(1+'Financial comparison'!$H$5)^($A31-$A$5+0.5),0)</f>
        <v>706.84387666354644</v>
      </c>
      <c r="N31" s="7">
        <f>IF(('Financial comparison'!$E$5-'Financial comparison'!$B$5+1)&gt;$A31,(B31+D31)*'Financial comparison'!C58,0)</f>
        <v>69082.484620643823</v>
      </c>
      <c r="O31" s="7">
        <f>IF(('Financial comparison'!$E$5-'Financial comparison'!$B$5+1)&gt;$A31,(B31+D31)*'Financial comparison'!D58,0)</f>
        <v>89807.23000683698</v>
      </c>
      <c r="P31" s="2">
        <f>IF(('Financial comparison'!$E$5-'Financial comparison'!$B$5+1)&gt;$A31,P$5*(1+'Financial comparison'!$H$5)^($A31-$A$5+0.5),0)</f>
        <v>2120.5316299906394</v>
      </c>
      <c r="Q31" s="2">
        <f>IF(('Financial comparison'!$E$5-'Financial comparison'!$B$5+1)&gt;$A31,Q$5*(1+'Financial comparison'!$H$5)^($A31-$A$5+0.5),0)</f>
        <v>0</v>
      </c>
      <c r="R31" s="2">
        <f>IF(('Financial comparison'!$E$5-'Financial comparison'!$B$5+1)&gt;$A31,R$5*(1+'Financial comparison'!$M$5)^($A31-$A$5+0.5),0)</f>
        <v>124998.89006822224</v>
      </c>
      <c r="S31" s="2">
        <f>IF(('Financial comparison'!$E$5-'Financial comparison'!$B$5+1)&gt;$A31,S$5*(1+'Financial comparison'!$M$5)^($A31-$A$5+0.5),0)</f>
        <v>3749.9667020466673</v>
      </c>
      <c r="T31" s="2">
        <f>IF(('Financial comparison'!$E$5-'Financial comparison'!$B$5+1)&gt;$A31,T$5*(1+'Financial comparison'!$M$5)^($A31-$A$5+0.5),0)</f>
        <v>2499.977801364445</v>
      </c>
      <c r="U31" s="2">
        <f>IF(('Financial comparison'!$E$5-'Financial comparison'!$B$5+1)&gt;$A31,U$5*(1+'Financial comparison'!$M$5)^($A31-$A$5+0.5),0)</f>
        <v>1874.9833510233336</v>
      </c>
      <c r="V31" s="2">
        <f t="shared" si="0"/>
        <v>1071378.0619215337</v>
      </c>
      <c r="W31" s="2">
        <f>V31*(1+'Financial comparison'!$H$5)^($A$34-$A31+0.5)</f>
        <v>1229021.3769470304</v>
      </c>
    </row>
    <row r="32" spans="1:23">
      <c r="A32" s="14">
        <v>28</v>
      </c>
      <c r="B32" s="2">
        <f>IF(('Financial comparison'!$E$5-'Financial comparison'!$B$5+1)&gt;$A32,B$5*(1+'Financial comparison'!$J$5)^($A32-$A$5+0.5),0)</f>
        <v>642767.46560077299</v>
      </c>
      <c r="D32" s="7">
        <f>'Financial comparison'!$E$13*B32</f>
        <v>96415.119840115949</v>
      </c>
      <c r="E32" s="7">
        <f>B32/52*'Financial comparison'!E59</f>
        <v>61804.564000074322</v>
      </c>
      <c r="F32" s="7">
        <f>'Financial comparison'!$B$17/52*B32</f>
        <v>12360.912800014867</v>
      </c>
      <c r="G32" s="2">
        <f>IF(('Financial comparison'!$E$5-'Financial comparison'!$B$5+1)&gt;$A32,G$5*(1+'Financial comparison'!$H$5)^($A32-$A$5+0.5),0)</f>
        <v>5880.9410538407074</v>
      </c>
      <c r="H32" s="2">
        <f>IF(('Financial comparison'!$E$5-'Financial comparison'!$B$5+1)&gt;$A32,H$5*(1+'Financial comparison'!$H$5)^($A32-$A$5+0.5),0)</f>
        <v>8821.4115807610597</v>
      </c>
      <c r="I32" s="2">
        <f>IF(('Financial comparison'!$E$5-'Financial comparison'!$B$5+1)&gt;$A32,IF((A32-$A$5)+1&lt;='Financial comparison'!$F$21,'Financial comparison'!$F$20,0),0)</f>
        <v>0</v>
      </c>
      <c r="J32" s="2">
        <f>IF(('Financial comparison'!$E$5-'Financial comparison'!$B$5+1)&gt;$A32,IF(A32-$A$5+1&lt;='Financial comparison'!$D$22,'Financial comparison'!$F$22/'Financial comparison'!$D$22,0),0)</f>
        <v>0</v>
      </c>
      <c r="K32" s="2">
        <f>IF(('Financial comparison'!$E$5-'Financial comparison'!$B$5+1)&gt;$A32,K$5*(1+'Financial comparison'!$H$5)^($A32-$A$5+0.5),0)</f>
        <v>1470.2352634601768</v>
      </c>
      <c r="L32" s="2">
        <f>IF(('Financial comparison'!$E$5-'Financial comparison'!$B$5+1)&gt;$A32,L$5*(1+'Financial comparison'!$H$5)^($A32-$A$5+0.5),0)</f>
        <v>882.14115807610608</v>
      </c>
      <c r="M32" s="2">
        <f>IF(('Financial comparison'!$E$5-'Financial comparison'!$B$5+1)&gt;$A32,M$5*(1+'Financial comparison'!$H$5)^($A32-$A$5+0.5),0)</f>
        <v>735.11763173008842</v>
      </c>
      <c r="N32" s="7">
        <f>IF(('Financial comparison'!$E$5-'Financial comparison'!$B$5+1)&gt;$A32,(B32+D32)*'Financial comparison'!C59,0)</f>
        <v>73918.258544088909</v>
      </c>
      <c r="O32" s="7">
        <f>IF(('Financial comparison'!$E$5-'Financial comparison'!$B$5+1)&gt;$A32,(B32+D32)*'Financial comparison'!D59,0)</f>
        <v>96093.736107315577</v>
      </c>
      <c r="P32" s="2">
        <f>IF(('Financial comparison'!$E$5-'Financial comparison'!$B$5+1)&gt;$A32,P$5*(1+'Financial comparison'!$H$5)^($A32-$A$5+0.5),0)</f>
        <v>2205.3528951902649</v>
      </c>
      <c r="Q32" s="2">
        <f>IF(('Financial comparison'!$E$5-'Financial comparison'!$B$5+1)&gt;$A32,Q$5*(1+'Financial comparison'!$H$5)^($A32-$A$5+0.5),0)</f>
        <v>0</v>
      </c>
      <c r="R32" s="2">
        <f>IF(('Financial comparison'!$E$5-'Financial comparison'!$B$5+1)&gt;$A32,R$5*(1+'Financial comparison'!$M$5)^($A32-$A$5+0.5),0)</f>
        <v>137498.77907504447</v>
      </c>
      <c r="S32" s="2">
        <f>IF(('Financial comparison'!$E$5-'Financial comparison'!$B$5+1)&gt;$A32,S$5*(1+'Financial comparison'!$M$5)^($A32-$A$5+0.5),0)</f>
        <v>4124.9633722513336</v>
      </c>
      <c r="T32" s="2">
        <f>IF(('Financial comparison'!$E$5-'Financial comparison'!$B$5+1)&gt;$A32,T$5*(1+'Financial comparison'!$M$5)^($A32-$A$5+0.5),0)</f>
        <v>2749.9755815008893</v>
      </c>
      <c r="U32" s="2">
        <f>IF(('Financial comparison'!$E$5-'Financial comparison'!$B$5+1)&gt;$A32,U$5*(1+'Financial comparison'!$M$5)^($A32-$A$5+0.5),0)</f>
        <v>2062.4816861256668</v>
      </c>
      <c r="V32" s="2">
        <f t="shared" si="0"/>
        <v>1149791.4561903633</v>
      </c>
      <c r="W32" s="2">
        <f>V32*(1+'Financial comparison'!$H$5)^($A$34-$A32+0.5)</f>
        <v>1268242.8583851529</v>
      </c>
    </row>
    <row r="33" spans="1:23">
      <c r="A33" s="14">
        <v>29</v>
      </c>
      <c r="B33" s="2">
        <f>IF(('Financial comparison'!$E$5-'Financial comparison'!$B$5+1)&gt;$A33,B$5*(1+'Financial comparison'!$J$5)^($A33-$A$5+0.5),0)</f>
        <v>687761.18819282716</v>
      </c>
      <c r="D33" s="7">
        <f>'Financial comparison'!$E$13*B33</f>
        <v>103164.17822892407</v>
      </c>
      <c r="E33" s="7">
        <f>B33/52*'Financial comparison'!E60</f>
        <v>66130.88348007953</v>
      </c>
      <c r="F33" s="7">
        <f>'Financial comparison'!$B$17/52*B33</f>
        <v>13226.176696015908</v>
      </c>
      <c r="G33" s="2">
        <f>IF(('Financial comparison'!$E$5-'Financial comparison'!$B$5+1)&gt;$A33,G$5*(1+'Financial comparison'!$H$5)^($A33-$A$5+0.5),0)</f>
        <v>6116.1786959943356</v>
      </c>
      <c r="H33" s="2">
        <f>IF(('Financial comparison'!$E$5-'Financial comparison'!$B$5+1)&gt;$A33,H$5*(1+'Financial comparison'!$H$5)^($A33-$A$5+0.5),0)</f>
        <v>9174.2680439915039</v>
      </c>
      <c r="I33" s="2">
        <f>IF(('Financial comparison'!$E$5-'Financial comparison'!$B$5+1)&gt;$A33,IF((A33-$A$5)+1&lt;='Financial comparison'!$F$21,'Financial comparison'!$F$20,0),0)</f>
        <v>0</v>
      </c>
      <c r="J33" s="2">
        <f>IF(('Financial comparison'!$E$5-'Financial comparison'!$B$5+1)&gt;$A33,IF(A33-$A$5+1&lt;='Financial comparison'!$D$22,'Financial comparison'!$F$22/'Financial comparison'!$D$22,0),0)</f>
        <v>0</v>
      </c>
      <c r="K33" s="2">
        <f>IF(('Financial comparison'!$E$5-'Financial comparison'!$B$5+1)&gt;$A33,K$5*(1+'Financial comparison'!$H$5)^($A33-$A$5+0.5),0)</f>
        <v>1529.0446739985839</v>
      </c>
      <c r="L33" s="2">
        <f>IF(('Financial comparison'!$E$5-'Financial comparison'!$B$5+1)&gt;$A33,L$5*(1+'Financial comparison'!$H$5)^($A33-$A$5+0.5),0)</f>
        <v>917.42680439915034</v>
      </c>
      <c r="M33" s="2">
        <f>IF(('Financial comparison'!$E$5-'Financial comparison'!$B$5+1)&gt;$A33,M$5*(1+'Financial comparison'!$H$5)^($A33-$A$5+0.5),0)</f>
        <v>764.52233699929195</v>
      </c>
      <c r="N33" s="7">
        <f>IF(('Financial comparison'!$E$5-'Financial comparison'!$B$5+1)&gt;$A33,(B33+D33)*'Financial comparison'!C60,0)</f>
        <v>79092.536642175124</v>
      </c>
      <c r="O33" s="7">
        <f>IF(('Financial comparison'!$E$5-'Financial comparison'!$B$5+1)&gt;$A33,(B33+D33)*'Financial comparison'!D60,0)</f>
        <v>126548.05862748019</v>
      </c>
      <c r="P33" s="2">
        <f>IF(('Financial comparison'!$E$5-'Financial comparison'!$B$5+1)&gt;$A33,P$5*(1+'Financial comparison'!$H$5)^($A33-$A$5+0.5),0)</f>
        <v>2293.567010997876</v>
      </c>
      <c r="Q33" s="2">
        <f>IF(('Financial comparison'!$E$5-'Financial comparison'!$B$5+1)&gt;$A33,Q$5*(1+'Financial comparison'!$H$5)^($A33-$A$5+0.5),0)</f>
        <v>0</v>
      </c>
      <c r="R33" s="2">
        <f>IF(('Financial comparison'!$E$5-'Financial comparison'!$B$5+1)&gt;$A33,R$5*(1+'Financial comparison'!$M$5)^($A33-$A$5+0.5),0)</f>
        <v>151248.65698254894</v>
      </c>
      <c r="S33" s="2">
        <f>IF(('Financial comparison'!$E$5-'Financial comparison'!$B$5+1)&gt;$A33,S$5*(1+'Financial comparison'!$M$5)^($A33-$A$5+0.5),0)</f>
        <v>4537.4597094764686</v>
      </c>
      <c r="T33" s="2">
        <f>IF(('Financial comparison'!$E$5-'Financial comparison'!$B$5+1)&gt;$A33,T$5*(1+'Financial comparison'!$M$5)^($A33-$A$5+0.5),0)</f>
        <v>3024.9731396509792</v>
      </c>
      <c r="U33" s="2">
        <f>IF(('Financial comparison'!$E$5-'Financial comparison'!$B$5+1)&gt;$A33,U$5*(1+'Financial comparison'!$M$5)^($A33-$A$5+0.5),0)</f>
        <v>2268.7298547382343</v>
      </c>
      <c r="V33" s="2">
        <f t="shared" si="0"/>
        <v>1257797.8491202972</v>
      </c>
      <c r="W33" s="2">
        <f>V33*(1+'Financial comparison'!$H$5)^($A$34-$A33+0.5)</f>
        <v>1334015.4415784413</v>
      </c>
    </row>
    <row r="34" spans="1:23">
      <c r="A34" s="14">
        <v>30</v>
      </c>
      <c r="B34" s="2">
        <f>IF(('Financial comparison'!$E$5-'Financial comparison'!$B$5+1)&gt;$A34,B$5*(1+'Financial comparison'!$J$5)^($A34-$A$5+0.5),0)</f>
        <v>735904.47136632516</v>
      </c>
      <c r="D34" s="7">
        <f>'Financial comparison'!$E$13*B34</f>
        <v>110385.67070494877</v>
      </c>
      <c r="E34" s="7">
        <f>B34/52*'Financial comparison'!E61</f>
        <v>70760.045323685103</v>
      </c>
      <c r="F34" s="7">
        <f>'Financial comparison'!$B$17/52*B34</f>
        <v>14152.009064737023</v>
      </c>
      <c r="G34" s="2">
        <f>IF(('Financial comparison'!$E$5-'Financial comparison'!$B$5+1)&gt;$A34,G$5*(1+'Financial comparison'!$H$5)^($A34-$A$5+0.5),0)</f>
        <v>6360.825843834109</v>
      </c>
      <c r="H34" s="2">
        <f>IF(('Financial comparison'!$E$5-'Financial comparison'!$B$5+1)&gt;$A34,H$5*(1+'Financial comparison'!$H$5)^($A34-$A$5+0.5),0)</f>
        <v>9541.2387657511645</v>
      </c>
      <c r="I34" s="2">
        <f>IF(('Financial comparison'!$E$5-'Financial comparison'!$B$5+1)&gt;$A34,IF((A34-$A$5)+1&lt;='Financial comparison'!$F$21,'Financial comparison'!$F$20,0),0)</f>
        <v>0</v>
      </c>
      <c r="J34" s="2">
        <f>IF(('Financial comparison'!$E$5-'Financial comparison'!$B$5+1)&gt;$A34,IF(A34-$A$5+1&lt;='Financial comparison'!$D$22,'Financial comparison'!$F$22/'Financial comparison'!$D$22,0),0)</f>
        <v>0</v>
      </c>
      <c r="K34" s="2">
        <f>IF(('Financial comparison'!$E$5-'Financial comparison'!$B$5+1)&gt;$A34,K$5*(1+'Financial comparison'!$H$5)^($A34-$A$5+0.5),0)</f>
        <v>1590.2064609585273</v>
      </c>
      <c r="L34" s="2">
        <f>IF(('Financial comparison'!$E$5-'Financial comparison'!$B$5+1)&gt;$A34,L$5*(1+'Financial comparison'!$H$5)^($A34-$A$5+0.5),0)</f>
        <v>954.12387657511647</v>
      </c>
      <c r="M34" s="2">
        <f>IF(('Financial comparison'!$E$5-'Financial comparison'!$B$5+1)&gt;$A34,M$5*(1+'Financial comparison'!$H$5)^($A34-$A$5+0.5),0)</f>
        <v>795.10323047926363</v>
      </c>
      <c r="N34" s="7">
        <f>IF(('Financial comparison'!$E$5-'Financial comparison'!$B$5+1)&gt;$A34,(B34+D34)*'Financial comparison'!C61,0)</f>
        <v>84629.014207127388</v>
      </c>
      <c r="O34" s="7">
        <f>IF(('Financial comparison'!$E$5-'Financial comparison'!$B$5+1)&gt;$A34,(B34+D34)*'Financial comparison'!D61,0)</f>
        <v>135406.42273140381</v>
      </c>
      <c r="P34" s="2">
        <f>IF(('Financial comparison'!$E$5-'Financial comparison'!$B$5+1)&gt;$A34,P$5*(1+'Financial comparison'!$H$5)^($A34-$A$5+0.5),0)</f>
        <v>2385.3096914377911</v>
      </c>
      <c r="Q34" s="2">
        <f>IF(('Financial comparison'!$E$5-'Financial comparison'!$B$5+1)&gt;$A34,Q$5*(1+'Financial comparison'!$H$5)^($A34-$A$5+0.5),0)</f>
        <v>0</v>
      </c>
      <c r="R34" s="2">
        <f>IF(('Financial comparison'!$E$5-'Financial comparison'!$B$5+1)&gt;$A34,R$5*(1+'Financial comparison'!$M$5)^($A34-$A$5+0.5),0)</f>
        <v>166373.52268080384</v>
      </c>
      <c r="S34" s="2">
        <f>IF(('Financial comparison'!$E$5-'Financial comparison'!$B$5+1)&gt;$A34,S$5*(1+'Financial comparison'!$M$5)^($A34-$A$5+0.5),0)</f>
        <v>4991.2056804241156</v>
      </c>
      <c r="T34" s="2">
        <f>IF(('Financial comparison'!$E$5-'Financial comparison'!$B$5+1)&gt;$A34,T$5*(1+'Financial comparison'!$M$5)^($A34-$A$5+0.5),0)</f>
        <v>3327.4704536160771</v>
      </c>
      <c r="U34" s="2">
        <f>IF(('Financial comparison'!$E$5-'Financial comparison'!$B$5+1)&gt;$A34,U$5*(1+'Financial comparison'!$M$5)^($A34-$A$5+0.5),0)</f>
        <v>2495.6028402120578</v>
      </c>
      <c r="V34" s="2">
        <f t="shared" si="0"/>
        <v>1350052.2429223193</v>
      </c>
      <c r="W34" s="2">
        <f>V34*(1+'Financial comparison'!$H$5)^($A$34-$A34+0.5)</f>
        <v>1376788.5462061227</v>
      </c>
    </row>
    <row r="37" spans="1:23" ht="16">
      <c r="A37" s="15"/>
      <c r="B37" s="15" t="str">
        <f>CONCATENATE('Non-financial comparison'!C5," job offer risked")</f>
        <v>Company ABC job offer risked</v>
      </c>
    </row>
    <row r="39" spans="1:23" ht="52">
      <c r="A39" s="12" t="s">
        <v>72</v>
      </c>
      <c r="B39" s="11" t="s">
        <v>47</v>
      </c>
      <c r="C39" s="11" t="s">
        <v>55</v>
      </c>
      <c r="D39" s="11" t="s">
        <v>54</v>
      </c>
      <c r="E39" s="11" t="s">
        <v>62</v>
      </c>
      <c r="F39" s="11" t="s">
        <v>64</v>
      </c>
      <c r="G39" s="11" t="s">
        <v>65</v>
      </c>
      <c r="H39" s="11" t="s">
        <v>66</v>
      </c>
      <c r="I39" s="11" t="s">
        <v>67</v>
      </c>
      <c r="J39" s="11" t="s">
        <v>68</v>
      </c>
      <c r="K39" s="11" t="s">
        <v>69</v>
      </c>
      <c r="L39" s="11" t="s">
        <v>70</v>
      </c>
      <c r="M39" s="11" t="s">
        <v>71</v>
      </c>
      <c r="N39" s="11" t="s">
        <v>44</v>
      </c>
      <c r="O39" s="11" t="s">
        <v>56</v>
      </c>
      <c r="P39" s="11" t="s">
        <v>57</v>
      </c>
      <c r="Q39" s="11" t="s">
        <v>63</v>
      </c>
      <c r="R39" s="11" t="s">
        <v>58</v>
      </c>
      <c r="S39" s="11" t="s">
        <v>61</v>
      </c>
      <c r="T39" s="11" t="s">
        <v>60</v>
      </c>
      <c r="U39" s="11" t="s">
        <v>35</v>
      </c>
      <c r="V39" s="11" t="s">
        <v>73</v>
      </c>
      <c r="W39" s="11" t="s">
        <v>74</v>
      </c>
    </row>
    <row r="40" spans="1:23">
      <c r="A40" s="14">
        <v>1</v>
      </c>
      <c r="B40" s="7">
        <f>B5*'Financial comparison'!$G$11</f>
        <v>100000</v>
      </c>
      <c r="C40" s="7">
        <f>C5*'Financial comparison'!$G$12</f>
        <v>0</v>
      </c>
      <c r="D40" s="7">
        <f>D5*'Financial comparison'!$G$13</f>
        <v>15000</v>
      </c>
      <c r="E40" s="7">
        <f>E5*'Financial comparison'!G32</f>
        <v>3846.1538461538462</v>
      </c>
      <c r="F40" s="7">
        <f>F5*'Financial comparison'!$G$17</f>
        <v>1923.0769230769231</v>
      </c>
      <c r="G40" s="7">
        <f>G5*'Financial comparison'!$G$18</f>
        <v>2000</v>
      </c>
      <c r="H40" s="7">
        <f>H5*'Financial comparison'!$G$19</f>
        <v>3000</v>
      </c>
      <c r="I40" s="7">
        <f>I5*'Financial comparison'!$G$20</f>
        <v>15000</v>
      </c>
      <c r="J40" s="7">
        <f>J5*'Financial comparison'!$G$22</f>
        <v>400</v>
      </c>
      <c r="K40" s="7">
        <f>K5*'Financial comparison'!$G$25</f>
        <v>500</v>
      </c>
      <c r="L40" s="7">
        <f>L5*'Financial comparison'!$G$26</f>
        <v>300</v>
      </c>
      <c r="M40" s="7">
        <f>M5*'Financial comparison'!$G$28</f>
        <v>250</v>
      </c>
      <c r="N40" s="7">
        <f>N5*'Financial comparison'!$G32</f>
        <v>0</v>
      </c>
      <c r="O40" s="7">
        <f>O5*'Financial comparison'!$G32</f>
        <v>3450</v>
      </c>
      <c r="P40" s="7">
        <f>P5*'Financial comparison'!$G$63</f>
        <v>750</v>
      </c>
      <c r="Q40" s="7">
        <f>Q5*'Financial comparison'!$G$65</f>
        <v>0</v>
      </c>
      <c r="R40" s="7">
        <f>R5*'Financial comparison'!$G$67</f>
        <v>10000</v>
      </c>
      <c r="S40" s="7">
        <f>S5*'Financial comparison'!$G$68</f>
        <v>300</v>
      </c>
      <c r="T40" s="7">
        <f>T5*'Financial comparison'!$G$69</f>
        <v>200</v>
      </c>
      <c r="U40" s="7">
        <f>U5*'Financial comparison'!$G$69</f>
        <v>150</v>
      </c>
      <c r="V40" s="2">
        <f>SUM(B40:U40)</f>
        <v>157069.23076923075</v>
      </c>
      <c r="W40" s="2">
        <f>V40*(1+'Financial comparison'!$H$5)^($A$69-$A40+0.5)</f>
        <v>499545.01117403334</v>
      </c>
    </row>
    <row r="41" spans="1:23">
      <c r="A41" s="14">
        <v>2</v>
      </c>
      <c r="B41" s="7">
        <f>B6*'Financial comparison'!$G$11</f>
        <v>110681.66063083804</v>
      </c>
      <c r="D41" s="7">
        <f>D6*'Financial comparison'!$G$13</f>
        <v>16602.249094625706</v>
      </c>
      <c r="E41" s="7">
        <f>E6*'Financial comparison'!G33</f>
        <v>4256.9869473399249</v>
      </c>
      <c r="F41" s="7">
        <f>F6*'Financial comparison'!$G$17</f>
        <v>2128.4934736699624</v>
      </c>
      <c r="G41" s="7">
        <f>G6*'Financial comparison'!$G$18</f>
        <v>2121.1921176545989</v>
      </c>
      <c r="H41" s="7">
        <f>H6*'Financial comparison'!$G$19</f>
        <v>3181.7881764818981</v>
      </c>
      <c r="I41" s="7">
        <f>I6*'Financial comparison'!$G$20</f>
        <v>15000</v>
      </c>
      <c r="J41" s="7">
        <f>J6*'Financial comparison'!$G$22</f>
        <v>400</v>
      </c>
      <c r="K41" s="7">
        <f>K6*'Financial comparison'!$G$25</f>
        <v>530.29802941364972</v>
      </c>
      <c r="L41" s="7">
        <f>L6*'Financial comparison'!$G$26</f>
        <v>318.17881764818981</v>
      </c>
      <c r="M41" s="7">
        <f>M6*'Financial comparison'!$G$28</f>
        <v>265.14901470682486</v>
      </c>
      <c r="N41" s="7">
        <f>N6*'Financial comparison'!$G33</f>
        <v>2545.6781945092748</v>
      </c>
      <c r="O41" s="7">
        <f>O6*'Financial comparison'!$G33</f>
        <v>5091.3563890185496</v>
      </c>
      <c r="P41" s="7">
        <f>P6*'Financial comparison'!$G$63</f>
        <v>795.44704412047452</v>
      </c>
      <c r="Q41" s="7">
        <f>Q6*'Financial comparison'!$G$65</f>
        <v>0</v>
      </c>
      <c r="R41" s="7">
        <f>R6*'Financial comparison'!$G$67</f>
        <v>11536.89732987167</v>
      </c>
      <c r="S41" s="7">
        <f>S6*'Financial comparison'!$G$68</f>
        <v>346.10691989615009</v>
      </c>
      <c r="T41" s="7">
        <f>T6*'Financial comparison'!$G$69</f>
        <v>230.73794659743339</v>
      </c>
      <c r="U41" s="7">
        <f>U6*'Financial comparison'!$G$69</f>
        <v>173.05345994807504</v>
      </c>
      <c r="V41" s="2">
        <f t="shared" ref="V41:V69" si="1">SUM(B41:U41)</f>
        <v>176205.27358634037</v>
      </c>
      <c r="W41" s="2">
        <f>V41*(1+'Financial comparison'!$H$5)^($A$69-$A41+0.5)</f>
        <v>538851.47021531418</v>
      </c>
    </row>
    <row r="42" spans="1:23">
      <c r="A42" s="14">
        <v>3</v>
      </c>
      <c r="B42" s="7">
        <f>B7*'Financial comparison'!$G$11</f>
        <v>118429.3768749967</v>
      </c>
      <c r="D42" s="7">
        <f>D7*'Financial comparison'!$G$13</f>
        <v>17764.406531249504</v>
      </c>
      <c r="E42" s="7">
        <f>E7*'Financial comparison'!G34</f>
        <v>4554.9760336537192</v>
      </c>
      <c r="F42" s="7">
        <f>F7*'Financial comparison'!$G$17</f>
        <v>2277.4880168268596</v>
      </c>
      <c r="G42" s="7">
        <f>G7*'Financial comparison'!$G$18</f>
        <v>2206.0398023607827</v>
      </c>
      <c r="H42" s="7">
        <f>H7*'Financial comparison'!$G$19</f>
        <v>3309.0597035411743</v>
      </c>
      <c r="I42" s="7">
        <f>I7*'Financial comparison'!$G$20</f>
        <v>15000</v>
      </c>
      <c r="J42" s="7">
        <f>J7*'Financial comparison'!$G$22</f>
        <v>400</v>
      </c>
      <c r="K42" s="7">
        <f>K7*'Financial comparison'!$G$25</f>
        <v>551.50995059019567</v>
      </c>
      <c r="L42" s="7">
        <f>L7*'Financial comparison'!$G$26</f>
        <v>330.90597035411741</v>
      </c>
      <c r="M42" s="7">
        <f>M7*'Financial comparison'!$G$28</f>
        <v>275.75497529509784</v>
      </c>
      <c r="N42" s="7">
        <f>N7*'Financial comparison'!$G34</f>
        <v>2723.8756681249238</v>
      </c>
      <c r="O42" s="7">
        <f>O7*'Financial comparison'!$G34</f>
        <v>5447.7513362498476</v>
      </c>
      <c r="P42" s="7">
        <f>P7*'Financial comparison'!$G$63</f>
        <v>827.26492588529356</v>
      </c>
      <c r="Q42" s="7">
        <f>Q7*'Financial comparison'!$G$65</f>
        <v>0</v>
      </c>
      <c r="R42" s="7">
        <f>R7*'Financial comparison'!$G$67</f>
        <v>12690.587062858836</v>
      </c>
      <c r="S42" s="7">
        <f>S7*'Financial comparison'!$G$68</f>
        <v>380.71761188576505</v>
      </c>
      <c r="T42" s="7">
        <f>T7*'Financial comparison'!$G$69</f>
        <v>253.81174125717672</v>
      </c>
      <c r="U42" s="7">
        <f>U7*'Financial comparison'!$G$69</f>
        <v>190.35880594288253</v>
      </c>
      <c r="V42" s="2">
        <f t="shared" si="1"/>
        <v>187613.88501107288</v>
      </c>
      <c r="W42" s="2">
        <f>V42*(1+'Financial comparison'!$H$5)^($A$69-$A42+0.5)</f>
        <v>551673.09931608406</v>
      </c>
    </row>
    <row r="43" spans="1:23">
      <c r="A43" s="14">
        <v>4</v>
      </c>
      <c r="B43" s="7">
        <f>B8*'Financial comparison'!$G$11</f>
        <v>126719.43325624648</v>
      </c>
      <c r="D43" s="7">
        <f>D8*'Financial comparison'!$G$13</f>
        <v>19007.914988436973</v>
      </c>
      <c r="E43" s="7">
        <f>E8*'Financial comparison'!G35</f>
        <v>4873.8243560094797</v>
      </c>
      <c r="F43" s="7">
        <f>F8*'Financial comparison'!$G$17</f>
        <v>2436.9121780047403</v>
      </c>
      <c r="G43" s="7">
        <f>G8*'Financial comparison'!$G$18</f>
        <v>2294.281394455214</v>
      </c>
      <c r="H43" s="7">
        <f>H8*'Financial comparison'!$G$19</f>
        <v>3441.4220916828212</v>
      </c>
      <c r="I43" s="7">
        <f>I8*'Financial comparison'!$G$20</f>
        <v>0</v>
      </c>
      <c r="J43" s="7">
        <f>J8*'Financial comparison'!$G$22</f>
        <v>400</v>
      </c>
      <c r="K43" s="7">
        <f>K8*'Financial comparison'!$G$25</f>
        <v>573.5703486138035</v>
      </c>
      <c r="L43" s="7">
        <f>L8*'Financial comparison'!$G$26</f>
        <v>344.14220916828214</v>
      </c>
      <c r="M43" s="7">
        <f>M8*'Financial comparison'!$G$28</f>
        <v>286.78517430690175</v>
      </c>
      <c r="N43" s="7">
        <f>N8*'Financial comparison'!$G35</f>
        <v>2914.5469648936696</v>
      </c>
      <c r="O43" s="7">
        <f>O8*'Financial comparison'!$G35</f>
        <v>5829.0939297873392</v>
      </c>
      <c r="P43" s="7">
        <f>P8*'Financial comparison'!$G$63</f>
        <v>860.35552292070531</v>
      </c>
      <c r="Q43" s="7">
        <f>Q8*'Financial comparison'!$G$65</f>
        <v>0</v>
      </c>
      <c r="R43" s="7">
        <f>R8*'Financial comparison'!$G$67</f>
        <v>13959.645769144719</v>
      </c>
      <c r="S43" s="7">
        <f>S8*'Financial comparison'!$G$68</f>
        <v>418.7893730743416</v>
      </c>
      <c r="T43" s="7">
        <f>T8*'Financial comparison'!$G$69</f>
        <v>279.1929153828944</v>
      </c>
      <c r="U43" s="7">
        <f>U8*'Financial comparison'!$G$69</f>
        <v>209.3946865371708</v>
      </c>
      <c r="V43" s="2">
        <f t="shared" si="1"/>
        <v>184849.30515866555</v>
      </c>
      <c r="W43" s="2">
        <f>V43*(1+'Financial comparison'!$H$5)^($A$69-$A43+0.5)</f>
        <v>522638.39782765618</v>
      </c>
    </row>
    <row r="44" spans="1:23">
      <c r="A44" s="14">
        <v>5</v>
      </c>
      <c r="B44" s="7">
        <f>B9*'Financial comparison'!$G$11</f>
        <v>135589.79358418376</v>
      </c>
      <c r="D44" s="7">
        <f>D9*'Financial comparison'!$G$13</f>
        <v>20338.469037627565</v>
      </c>
      <c r="E44" s="7">
        <f>E9*'Financial comparison'!G36</f>
        <v>5214.9920609301444</v>
      </c>
      <c r="F44" s="7">
        <f>F9*'Financial comparison'!$G$17</f>
        <v>2607.4960304650726</v>
      </c>
      <c r="G44" s="7">
        <f>G9*'Financial comparison'!$G$18</f>
        <v>2386.0526502334224</v>
      </c>
      <c r="H44" s="7">
        <f>H9*'Financial comparison'!$G$19</f>
        <v>3579.0789753501335</v>
      </c>
      <c r="I44" s="7">
        <f>I9*'Financial comparison'!$G$20</f>
        <v>0</v>
      </c>
      <c r="J44" s="7">
        <f>J9*'Financial comparison'!$G$22</f>
        <v>400</v>
      </c>
      <c r="K44" s="7">
        <f>K9*'Financial comparison'!$G$25</f>
        <v>596.51316255835559</v>
      </c>
      <c r="L44" s="7">
        <f>L9*'Financial comparison'!$G$26</f>
        <v>357.90789753501338</v>
      </c>
      <c r="M44" s="7">
        <f>M9*'Financial comparison'!$G$28</f>
        <v>298.25658127917779</v>
      </c>
      <c r="N44" s="7">
        <f>N9*'Financial comparison'!$G36</f>
        <v>3118.5652524362267</v>
      </c>
      <c r="O44" s="7">
        <f>O9*'Financial comparison'!$G36</f>
        <v>6237.1305048724535</v>
      </c>
      <c r="P44" s="7">
        <f>P9*'Financial comparison'!$G$63</f>
        <v>894.76974383753338</v>
      </c>
      <c r="Q44" s="7">
        <f>Q9*'Financial comparison'!$G$65</f>
        <v>0</v>
      </c>
      <c r="R44" s="7">
        <f>R9*'Financial comparison'!$G$67</f>
        <v>15355.610346059195</v>
      </c>
      <c r="S44" s="7">
        <f>S9*'Financial comparison'!$G$68</f>
        <v>460.66831038177583</v>
      </c>
      <c r="T44" s="7">
        <f>T9*'Financial comparison'!$G$69</f>
        <v>307.11220692118388</v>
      </c>
      <c r="U44" s="7">
        <f>U9*'Financial comparison'!$G$69</f>
        <v>230.33415519088791</v>
      </c>
      <c r="V44" s="2">
        <f t="shared" si="1"/>
        <v>197972.75049986187</v>
      </c>
      <c r="W44" s="2">
        <f>V44*(1+'Financial comparison'!$H$5)^($A$69-$A44+0.5)</f>
        <v>538214.71706564387</v>
      </c>
    </row>
    <row r="45" spans="1:23">
      <c r="A45" s="14">
        <v>6</v>
      </c>
      <c r="B45" s="7">
        <f>B10*'Financial comparison'!$G$11</f>
        <v>145081.07913507661</v>
      </c>
      <c r="D45" s="7">
        <f>D10*'Financial comparison'!$G$13</f>
        <v>21762.161870261491</v>
      </c>
      <c r="E45" s="7">
        <f>E10*'Financial comparison'!G37</f>
        <v>8370.0622577928807</v>
      </c>
      <c r="F45" s="7">
        <f>F10*'Financial comparison'!$G$17</f>
        <v>2790.0207525976271</v>
      </c>
      <c r="G45" s="7">
        <f>G10*'Financial comparison'!$G$18</f>
        <v>2481.4947562427596</v>
      </c>
      <c r="H45" s="7">
        <f>H10*'Financial comparison'!$G$19</f>
        <v>3722.2421343641395</v>
      </c>
      <c r="I45" s="7">
        <f>I10*'Financial comparison'!$G$20</f>
        <v>0</v>
      </c>
      <c r="J45" s="7">
        <f>J10*'Financial comparison'!$G$22</f>
        <v>0</v>
      </c>
      <c r="K45" s="7">
        <f>K10*'Financial comparison'!$G$25</f>
        <v>620.37368906068991</v>
      </c>
      <c r="L45" s="7">
        <f>L10*'Financial comparison'!$G$26</f>
        <v>372.22421343641395</v>
      </c>
      <c r="M45" s="7">
        <f>M10*'Financial comparison'!$G$28</f>
        <v>310.18684453034496</v>
      </c>
      <c r="N45" s="7">
        <f>N10*'Financial comparison'!$G37</f>
        <v>3336.8648201067617</v>
      </c>
      <c r="O45" s="7">
        <f>O10*'Financial comparison'!$G37</f>
        <v>6673.7296402135235</v>
      </c>
      <c r="P45" s="7">
        <f>P10*'Financial comparison'!$G$63</f>
        <v>930.56053359103487</v>
      </c>
      <c r="Q45" s="7">
        <f>Q10*'Financial comparison'!$G$65</f>
        <v>0</v>
      </c>
      <c r="R45" s="7">
        <f>R10*'Financial comparison'!$G$67</f>
        <v>16891.171380665113</v>
      </c>
      <c r="S45" s="7">
        <f>S10*'Financial comparison'!$G$68</f>
        <v>506.73514141995338</v>
      </c>
      <c r="T45" s="7">
        <f>T10*'Financial comparison'!$G$69</f>
        <v>337.82342761330227</v>
      </c>
      <c r="U45" s="7">
        <f>U10*'Financial comparison'!$G$69</f>
        <v>253.36757070997669</v>
      </c>
      <c r="V45" s="2">
        <f t="shared" si="1"/>
        <v>214440.09816768262</v>
      </c>
      <c r="W45" s="2">
        <f>V45*(1+'Financial comparison'!$H$5)^($A$69-$A45+0.5)</f>
        <v>560560.91087631742</v>
      </c>
    </row>
    <row r="46" spans="1:23">
      <c r="A46" s="14">
        <v>7</v>
      </c>
      <c r="B46" s="7">
        <f>B11*'Financial comparison'!$G$11</f>
        <v>155236.75467453199</v>
      </c>
      <c r="D46" s="7">
        <f>D11*'Financial comparison'!$G$13</f>
        <v>23285.513201179798</v>
      </c>
      <c r="E46" s="7">
        <f>E11*'Financial comparison'!G38</f>
        <v>8955.9666158383843</v>
      </c>
      <c r="F46" s="7">
        <f>F11*'Financial comparison'!$G$17</f>
        <v>2985.3222052794613</v>
      </c>
      <c r="G46" s="7">
        <f>G11*'Financial comparison'!$G$18</f>
        <v>2580.7545464924701</v>
      </c>
      <c r="H46" s="7">
        <f>H11*'Financial comparison'!$G$19</f>
        <v>3871.1318197387054</v>
      </c>
      <c r="I46" s="7">
        <f>I11*'Financial comparison'!$G$20</f>
        <v>0</v>
      </c>
      <c r="J46" s="7">
        <f>J11*'Financial comparison'!$G$22</f>
        <v>0</v>
      </c>
      <c r="K46" s="7">
        <f>K11*'Financial comparison'!$G$25</f>
        <v>645.18863662311753</v>
      </c>
      <c r="L46" s="7">
        <f>L11*'Financial comparison'!$G$26</f>
        <v>387.1131819738705</v>
      </c>
      <c r="M46" s="7">
        <f>M11*'Financial comparison'!$G$28</f>
        <v>322.59431831155877</v>
      </c>
      <c r="N46" s="7">
        <f>N11*'Financial comparison'!$G38</f>
        <v>8926.1133937855902</v>
      </c>
      <c r="O46" s="7">
        <f>O11*'Financial comparison'!$G38</f>
        <v>7140.8907150284713</v>
      </c>
      <c r="P46" s="7">
        <f>P11*'Financial comparison'!$G$63</f>
        <v>967.78295493467635</v>
      </c>
      <c r="Q46" s="7">
        <f>Q11*'Financial comparison'!$G$65</f>
        <v>0</v>
      </c>
      <c r="R46" s="7">
        <f>R11*'Financial comparison'!$G$67</f>
        <v>18580.288518731628</v>
      </c>
      <c r="S46" s="7">
        <f>S11*'Financial comparison'!$G$68</f>
        <v>557.40865556194876</v>
      </c>
      <c r="T46" s="7">
        <f>T11*'Financial comparison'!$G$69</f>
        <v>371.60577037463253</v>
      </c>
      <c r="U46" s="7">
        <f>U11*'Financial comparison'!$G$69</f>
        <v>278.70432778097438</v>
      </c>
      <c r="V46" s="2">
        <f t="shared" si="1"/>
        <v>235093.13353616724</v>
      </c>
      <c r="W46" s="2">
        <f>V46*(1+'Financial comparison'!$H$5)^($A$69-$A46+0.5)</f>
        <v>590912.82816655259</v>
      </c>
    </row>
    <row r="47" spans="1:23">
      <c r="A47" s="14">
        <v>8</v>
      </c>
      <c r="B47" s="7">
        <f>B12*'Financial comparison'!$G$11</f>
        <v>166103.32750174924</v>
      </c>
      <c r="D47" s="7">
        <f>D12*'Financial comparison'!$G$13</f>
        <v>24915.499125262384</v>
      </c>
      <c r="E47" s="7">
        <f>E12*'Financial comparison'!G39</f>
        <v>9582.8842789470727</v>
      </c>
      <c r="F47" s="7">
        <f>F12*'Financial comparison'!$G$17</f>
        <v>3194.2947596490239</v>
      </c>
      <c r="G47" s="7">
        <f>G12*'Financial comparison'!$G$18</f>
        <v>2683.984728352169</v>
      </c>
      <c r="H47" s="7">
        <f>H12*'Financial comparison'!$G$19</f>
        <v>4025.9770925282533</v>
      </c>
      <c r="I47" s="7">
        <f>I12*'Financial comparison'!$G$20</f>
        <v>0</v>
      </c>
      <c r="J47" s="7">
        <f>J12*'Financial comparison'!$G$22</f>
        <v>0</v>
      </c>
      <c r="K47" s="7">
        <f>K12*'Financial comparison'!$G$25</f>
        <v>670.99618208804225</v>
      </c>
      <c r="L47" s="7">
        <f>L12*'Financial comparison'!$G$26</f>
        <v>402.59770925282533</v>
      </c>
      <c r="M47" s="7">
        <f>M12*'Financial comparison'!$G$28</f>
        <v>335.49809104402112</v>
      </c>
      <c r="N47" s="7">
        <f>N12*'Financial comparison'!$G39</f>
        <v>9550.9413313505811</v>
      </c>
      <c r="O47" s="7">
        <f>O12*'Financial comparison'!$G39</f>
        <v>7640.7530650804647</v>
      </c>
      <c r="P47" s="7">
        <f>P12*'Financial comparison'!$G$63</f>
        <v>1006.4942731320633</v>
      </c>
      <c r="Q47" s="7">
        <f>Q12*'Financial comparison'!$G$65</f>
        <v>0</v>
      </c>
      <c r="R47" s="7">
        <f>R12*'Financial comparison'!$G$67</f>
        <v>20438.317370604793</v>
      </c>
      <c r="S47" s="7">
        <f>S12*'Financial comparison'!$G$68</f>
        <v>613.14952111814375</v>
      </c>
      <c r="T47" s="7">
        <f>T12*'Financial comparison'!$G$69</f>
        <v>408.76634741209585</v>
      </c>
      <c r="U47" s="7">
        <f>U12*'Financial comparison'!$G$69</f>
        <v>306.57476055907188</v>
      </c>
      <c r="V47" s="2">
        <f t="shared" si="1"/>
        <v>251880.05613813025</v>
      </c>
      <c r="W47" s="2">
        <f>V47*(1+'Financial comparison'!$H$5)^($A$69-$A47+0.5)</f>
        <v>608756.92642675596</v>
      </c>
    </row>
    <row r="48" spans="1:23">
      <c r="A48" s="14">
        <v>9</v>
      </c>
      <c r="B48" s="7">
        <f>B13*'Financial comparison'!$G$11</f>
        <v>177730.5604268717</v>
      </c>
      <c r="D48" s="7">
        <f>D13*'Financial comparison'!$G$13</f>
        <v>26659.584064030754</v>
      </c>
      <c r="E48" s="7">
        <f>E13*'Financial comparison'!G40</f>
        <v>10253.686178473368</v>
      </c>
      <c r="F48" s="7">
        <f>F13*'Financial comparison'!$G$17</f>
        <v>3417.8953928244559</v>
      </c>
      <c r="G48" s="7">
        <f>G13*'Financial comparison'!$G$18</f>
        <v>2791.344117486256</v>
      </c>
      <c r="H48" s="7">
        <f>H13*'Financial comparison'!$G$19</f>
        <v>4187.0161762293837</v>
      </c>
      <c r="I48" s="7">
        <f>I13*'Financial comparison'!$G$20</f>
        <v>0</v>
      </c>
      <c r="J48" s="7">
        <f>J13*'Financial comparison'!$G$22</f>
        <v>0</v>
      </c>
      <c r="K48" s="7">
        <f>K13*'Financial comparison'!$G$25</f>
        <v>697.836029371564</v>
      </c>
      <c r="L48" s="7">
        <f>L13*'Financial comparison'!$G$26</f>
        <v>418.70161762293839</v>
      </c>
      <c r="M48" s="7">
        <f>M13*'Financial comparison'!$G$28</f>
        <v>348.918014685782</v>
      </c>
      <c r="N48" s="7">
        <f>N13*'Financial comparison'!$G40</f>
        <v>10219.507224545123</v>
      </c>
      <c r="O48" s="7">
        <f>O13*'Financial comparison'!$G40</f>
        <v>12263.408669454147</v>
      </c>
      <c r="P48" s="7">
        <f>P13*'Financial comparison'!$G$63</f>
        <v>1046.7540440573459</v>
      </c>
      <c r="Q48" s="7">
        <f>Q13*'Financial comparison'!$G$65</f>
        <v>0</v>
      </c>
      <c r="R48" s="7">
        <f>R13*'Financial comparison'!$G$67</f>
        <v>22482.149107665275</v>
      </c>
      <c r="S48" s="7">
        <f>S13*'Financial comparison'!$G$68</f>
        <v>674.46447322995823</v>
      </c>
      <c r="T48" s="7">
        <f>T13*'Financial comparison'!$G$69</f>
        <v>449.64298215330547</v>
      </c>
      <c r="U48" s="7">
        <f>U13*'Financial comparison'!$G$69</f>
        <v>337.23223661497912</v>
      </c>
      <c r="V48" s="2">
        <f t="shared" si="1"/>
        <v>273978.7007553163</v>
      </c>
      <c r="W48" s="2">
        <f>V48*(1+'Financial comparison'!$H$5)^($A$69-$A48+0.5)</f>
        <v>636698.16291272733</v>
      </c>
    </row>
    <row r="49" spans="1:23">
      <c r="A49" s="14">
        <v>10</v>
      </c>
      <c r="B49" s="7">
        <f>B14*'Financial comparison'!$G$11</f>
        <v>190171.69965675272</v>
      </c>
      <c r="D49" s="7">
        <f>D14*'Financial comparison'!$G$13</f>
        <v>28525.754948512909</v>
      </c>
      <c r="E49" s="7">
        <f>E14*'Financial comparison'!G41</f>
        <v>10971.444210966503</v>
      </c>
      <c r="F49" s="7">
        <f>F14*'Financial comparison'!$G$17</f>
        <v>3657.1480703221678</v>
      </c>
      <c r="G49" s="7">
        <f>G14*'Financial comparison'!$G$18</f>
        <v>2902.9978821857062</v>
      </c>
      <c r="H49" s="7">
        <f>H14*'Financial comparison'!$G$19</f>
        <v>4354.4968232785595</v>
      </c>
      <c r="I49" s="7">
        <f>I14*'Financial comparison'!$G$20</f>
        <v>0</v>
      </c>
      <c r="J49" s="7">
        <f>J14*'Financial comparison'!$G$22</f>
        <v>0</v>
      </c>
      <c r="K49" s="7">
        <f>K14*'Financial comparison'!$G$25</f>
        <v>725.74947054642655</v>
      </c>
      <c r="L49" s="7">
        <f>L14*'Financial comparison'!$G$26</f>
        <v>435.44968232785595</v>
      </c>
      <c r="M49" s="7">
        <f>M14*'Financial comparison'!$G$28</f>
        <v>362.87473527321328</v>
      </c>
      <c r="N49" s="7">
        <f>N14*'Financial comparison'!$G41</f>
        <v>21869.745460526567</v>
      </c>
      <c r="O49" s="7">
        <f>O14*'Financial comparison'!$G41</f>
        <v>13121.847276315937</v>
      </c>
      <c r="P49" s="7">
        <f>P14*'Financial comparison'!$G$63</f>
        <v>1088.6242058196399</v>
      </c>
      <c r="Q49" s="7">
        <f>Q14*'Financial comparison'!$G$65</f>
        <v>0</v>
      </c>
      <c r="R49" s="7">
        <f>R14*'Financial comparison'!$G$67</f>
        <v>24730.364018431799</v>
      </c>
      <c r="S49" s="7">
        <f>S14*'Financial comparison'!$G$68</f>
        <v>741.91092055295405</v>
      </c>
      <c r="T49" s="7">
        <f>T14*'Financial comparison'!$G$69</f>
        <v>494.607280368636</v>
      </c>
      <c r="U49" s="7">
        <f>U14*'Financial comparison'!$G$69</f>
        <v>370.95546027647703</v>
      </c>
      <c r="V49" s="2">
        <f t="shared" si="1"/>
        <v>304525.6701024581</v>
      </c>
      <c r="W49" s="2">
        <f>V49*(1+'Financial comparison'!$H$5)^($A$69-$A49+0.5)</f>
        <v>680467.46173037519</v>
      </c>
    </row>
    <row r="50" spans="1:23">
      <c r="A50" s="14">
        <v>11</v>
      </c>
      <c r="B50" s="7">
        <f>B15*'Financial comparison'!$G$11</f>
        <v>203483.71863272542</v>
      </c>
      <c r="D50" s="7">
        <f>D15*'Financial comparison'!$G$13</f>
        <v>30522.557794908811</v>
      </c>
      <c r="E50" s="7">
        <f>E15*'Financial comparison'!G42</f>
        <v>15652.593740978878</v>
      </c>
      <c r="F50" s="7">
        <f>F15*'Financial comparison'!$G$17</f>
        <v>3913.1484352447196</v>
      </c>
      <c r="G50" s="7">
        <f>G15*'Financial comparison'!$G$18</f>
        <v>3019.1177974731345</v>
      </c>
      <c r="H50" s="7">
        <f>H15*'Financial comparison'!$G$19</f>
        <v>4528.6766962097017</v>
      </c>
      <c r="I50" s="7">
        <f>I15*'Financial comparison'!$G$20</f>
        <v>0</v>
      </c>
      <c r="J50" s="7">
        <f>J15*'Financial comparison'!$G$22</f>
        <v>0</v>
      </c>
      <c r="K50" s="7">
        <f>K15*'Financial comparison'!$G$25</f>
        <v>754.77944936828362</v>
      </c>
      <c r="L50" s="7">
        <f>L15*'Financial comparison'!$G$26</f>
        <v>452.86766962097022</v>
      </c>
      <c r="M50" s="7">
        <f>M15*'Financial comparison'!$G$28</f>
        <v>377.38972468414181</v>
      </c>
      <c r="N50" s="7">
        <f>N15*'Financial comparison'!$G42</f>
        <v>23400.627642763426</v>
      </c>
      <c r="O50" s="7">
        <f>O15*'Financial comparison'!$G42</f>
        <v>14040.376585658054</v>
      </c>
      <c r="P50" s="7">
        <f>P15*'Financial comparison'!$G$63</f>
        <v>1132.1691740524254</v>
      </c>
      <c r="Q50" s="7">
        <f>Q15*'Financial comparison'!$G$65</f>
        <v>0</v>
      </c>
      <c r="R50" s="7">
        <f>R15*'Financial comparison'!$G$67</f>
        <v>27203.400420274986</v>
      </c>
      <c r="S50" s="7">
        <f>S15*'Financial comparison'!$G$68</f>
        <v>816.10201260824954</v>
      </c>
      <c r="T50" s="7">
        <f>T15*'Financial comparison'!$G$69</f>
        <v>544.06800840549977</v>
      </c>
      <c r="U50" s="7">
        <f>U15*'Financial comparison'!$G$69</f>
        <v>408.05100630412477</v>
      </c>
      <c r="V50" s="2">
        <f t="shared" si="1"/>
        <v>330249.64479128079</v>
      </c>
      <c r="W50" s="2">
        <f>V50*(1+'Financial comparison'!$H$5)^($A$69-$A50+0.5)</f>
        <v>709565.47406001075</v>
      </c>
    </row>
    <row r="51" spans="1:23">
      <c r="A51" s="14">
        <v>12</v>
      </c>
      <c r="B51" s="7">
        <f>B16*'Financial comparison'!$G$11</f>
        <v>217727.57893701619</v>
      </c>
      <c r="D51" s="7">
        <f>D16*'Financial comparison'!$G$13</f>
        <v>32659.136840552426</v>
      </c>
      <c r="E51" s="7">
        <f>E16*'Financial comparison'!G43</f>
        <v>16748.2753028474</v>
      </c>
      <c r="F51" s="7">
        <f>F16*'Financial comparison'!$G$17</f>
        <v>4187.06882571185</v>
      </c>
      <c r="G51" s="7">
        <f>G16*'Financial comparison'!$G$18</f>
        <v>3139.8825093720602</v>
      </c>
      <c r="H51" s="7">
        <f>H16*'Financial comparison'!$G$19</f>
        <v>4709.8237640580901</v>
      </c>
      <c r="I51" s="7">
        <f>I16*'Financial comparison'!$G$20</f>
        <v>0</v>
      </c>
      <c r="J51" s="7">
        <f>J16*'Financial comparison'!$G$22</f>
        <v>0</v>
      </c>
      <c r="K51" s="7">
        <f>K16*'Financial comparison'!$G$25</f>
        <v>784.97062734301505</v>
      </c>
      <c r="L51" s="7">
        <f>L16*'Financial comparison'!$G$26</f>
        <v>470.98237640580902</v>
      </c>
      <c r="M51" s="7">
        <f>M16*'Financial comparison'!$G$28</f>
        <v>392.48531367150753</v>
      </c>
      <c r="N51" s="7">
        <f>N16*'Financial comparison'!$G43</f>
        <v>25038.671577756864</v>
      </c>
      <c r="O51" s="7">
        <f>O16*'Financial comparison'!$G43</f>
        <v>15023.202946654117</v>
      </c>
      <c r="P51" s="7">
        <f>P16*'Financial comparison'!$G$63</f>
        <v>1177.4559410145225</v>
      </c>
      <c r="Q51" s="7">
        <f>Q16*'Financial comparison'!$G$65</f>
        <v>0</v>
      </c>
      <c r="R51" s="7">
        <f>R16*'Financial comparison'!$G$67</f>
        <v>29923.740462302489</v>
      </c>
      <c r="S51" s="7">
        <f>S16*'Financial comparison'!$G$68</f>
        <v>897.71221386907462</v>
      </c>
      <c r="T51" s="7">
        <f>T16*'Financial comparison'!$G$69</f>
        <v>598.47480924604974</v>
      </c>
      <c r="U51" s="7">
        <f>U16*'Financial comparison'!$G$69</f>
        <v>448.85610693453731</v>
      </c>
      <c r="V51" s="2">
        <f t="shared" si="1"/>
        <v>353928.31855475594</v>
      </c>
      <c r="W51" s="2">
        <f>V51*(1+'Financial comparison'!$H$5)^($A$69-$A51+0.5)</f>
        <v>731193.10910668608</v>
      </c>
    </row>
    <row r="52" spans="1:23">
      <c r="A52" s="14">
        <v>13</v>
      </c>
      <c r="B52" s="7">
        <f>B17*'Financial comparison'!$G$11</f>
        <v>232968.50946260736</v>
      </c>
      <c r="D52" s="7">
        <f>D17*'Financial comparison'!$G$13</f>
        <v>34945.276419391099</v>
      </c>
      <c r="E52" s="7">
        <f>E17*'Financial comparison'!G44</f>
        <v>17920.654574046719</v>
      </c>
      <c r="F52" s="7">
        <f>F17*'Financial comparison'!$G$17</f>
        <v>4480.1636435116798</v>
      </c>
      <c r="G52" s="7">
        <f>G17*'Financial comparison'!$G$18</f>
        <v>3265.4778097469425</v>
      </c>
      <c r="H52" s="7">
        <f>H17*'Financial comparison'!$G$19</f>
        <v>4898.2167146204138</v>
      </c>
      <c r="I52" s="7">
        <f>I17*'Financial comparison'!$G$20</f>
        <v>0</v>
      </c>
      <c r="J52" s="7">
        <f>J17*'Financial comparison'!$G$22</f>
        <v>0</v>
      </c>
      <c r="K52" s="7">
        <f>K17*'Financial comparison'!$G$25</f>
        <v>816.36945243673563</v>
      </c>
      <c r="L52" s="7">
        <f>L17*'Financial comparison'!$G$26</f>
        <v>489.82167146204137</v>
      </c>
      <c r="M52" s="7">
        <f>M17*'Financial comparison'!$G$28</f>
        <v>408.18472621836781</v>
      </c>
      <c r="N52" s="7">
        <f>N17*'Financial comparison'!$G44</f>
        <v>26791.378588199848</v>
      </c>
      <c r="O52" s="7">
        <f>O17*'Financial comparison'!$G44</f>
        <v>16074.827152919908</v>
      </c>
      <c r="P52" s="7">
        <f>P17*'Financial comparison'!$G$63</f>
        <v>1224.5541786551034</v>
      </c>
      <c r="Q52" s="7">
        <f>Q17*'Financial comparison'!$G$65</f>
        <v>0</v>
      </c>
      <c r="R52" s="7">
        <f>R17*'Financial comparison'!$G$67</f>
        <v>32916.114508532737</v>
      </c>
      <c r="S52" s="7">
        <f>S17*'Financial comparison'!$G$68</f>
        <v>987.48343525598204</v>
      </c>
      <c r="T52" s="7">
        <f>T17*'Financial comparison'!$G$69</f>
        <v>658.3222901706547</v>
      </c>
      <c r="U52" s="7">
        <f>U17*'Financial comparison'!$G$69</f>
        <v>493.74171762799102</v>
      </c>
      <c r="V52" s="2">
        <f t="shared" si="1"/>
        <v>379339.09634540352</v>
      </c>
      <c r="W52" s="2">
        <f>V52*(1+'Financial comparison'!$H$5)^($A$69-$A52+0.5)</f>
        <v>753548.21084398974</v>
      </c>
    </row>
    <row r="53" spans="1:23">
      <c r="A53" s="14">
        <v>14</v>
      </c>
      <c r="B53" s="7">
        <f>B18*'Financial comparison'!$G$11</f>
        <v>249276.30512498991</v>
      </c>
      <c r="D53" s="7">
        <f>D18*'Financial comparison'!$G$13</f>
        <v>37391.445768748483</v>
      </c>
      <c r="E53" s="7">
        <f>E18*'Financial comparison'!G45</f>
        <v>19175.100394229994</v>
      </c>
      <c r="F53" s="7">
        <f>F18*'Financial comparison'!$G$17</f>
        <v>4793.7750985574985</v>
      </c>
      <c r="G53" s="7">
        <f>G18*'Financial comparison'!$G$18</f>
        <v>3396.0969221368205</v>
      </c>
      <c r="H53" s="7">
        <f>H18*'Financial comparison'!$G$19</f>
        <v>5094.1453832052302</v>
      </c>
      <c r="I53" s="7">
        <f>I18*'Financial comparison'!$G$20</f>
        <v>0</v>
      </c>
      <c r="J53" s="7">
        <f>J18*'Financial comparison'!$G$22</f>
        <v>0</v>
      </c>
      <c r="K53" s="7">
        <f>K18*'Financial comparison'!$G$25</f>
        <v>849.02423053420512</v>
      </c>
      <c r="L53" s="7">
        <f>L18*'Financial comparison'!$G$26</f>
        <v>509.41453832052304</v>
      </c>
      <c r="M53" s="7">
        <f>M18*'Financial comparison'!$G$28</f>
        <v>424.51211526710256</v>
      </c>
      <c r="N53" s="7">
        <f>N18*'Financial comparison'!$G45</f>
        <v>28666.775089373841</v>
      </c>
      <c r="O53" s="7">
        <f>O18*'Financial comparison'!$G45</f>
        <v>22933.420071499073</v>
      </c>
      <c r="P53" s="7">
        <f>P18*'Financial comparison'!$G$63</f>
        <v>1273.5363458013076</v>
      </c>
      <c r="Q53" s="7">
        <f>Q18*'Financial comparison'!$G$65</f>
        <v>0</v>
      </c>
      <c r="R53" s="7">
        <f>R18*'Financial comparison'!$G$67</f>
        <v>36207.725959386014</v>
      </c>
      <c r="S53" s="7">
        <f>S18*'Financial comparison'!$G$68</f>
        <v>1086.2317787815803</v>
      </c>
      <c r="T53" s="7">
        <f>T18*'Financial comparison'!$G$69</f>
        <v>724.15451918772021</v>
      </c>
      <c r="U53" s="7">
        <f>U18*'Financial comparison'!$G$69</f>
        <v>543.11588939079013</v>
      </c>
      <c r="V53" s="2">
        <f t="shared" si="1"/>
        <v>412344.77922941017</v>
      </c>
      <c r="W53" s="2">
        <f>V53*(1+'Financial comparison'!$H$5)^($A$69-$A53+0.5)</f>
        <v>787608.87035228417</v>
      </c>
    </row>
    <row r="54" spans="1:23">
      <c r="A54" s="14">
        <v>15</v>
      </c>
      <c r="B54" s="7">
        <f>B19*'Financial comparison'!$G$11</f>
        <v>266725.6464837392</v>
      </c>
      <c r="D54" s="7">
        <f>D19*'Financial comparison'!$G$13</f>
        <v>40008.846972560881</v>
      </c>
      <c r="E54" s="7">
        <f>E19*'Financial comparison'!G46</f>
        <v>20517.357421826091</v>
      </c>
      <c r="F54" s="7">
        <f>F19*'Financial comparison'!$G$17</f>
        <v>5129.3393554565237</v>
      </c>
      <c r="G54" s="7">
        <f>G19*'Financial comparison'!$G$18</f>
        <v>3531.9407990222935</v>
      </c>
      <c r="H54" s="7">
        <f>H19*'Financial comparison'!$G$19</f>
        <v>5297.9111985334403</v>
      </c>
      <c r="I54" s="7">
        <f>I19*'Financial comparison'!$G$20</f>
        <v>0</v>
      </c>
      <c r="J54" s="7">
        <f>J19*'Financial comparison'!$G$22</f>
        <v>0</v>
      </c>
      <c r="K54" s="7">
        <f>K19*'Financial comparison'!$G$25</f>
        <v>882.98519975557338</v>
      </c>
      <c r="L54" s="7">
        <f>L19*'Financial comparison'!$G$26</f>
        <v>529.79111985334396</v>
      </c>
      <c r="M54" s="7">
        <f>M19*'Financial comparison'!$G$28</f>
        <v>441.49259987778669</v>
      </c>
      <c r="N54" s="7">
        <f>N19*'Financial comparison'!$G46</f>
        <v>30673.449345630008</v>
      </c>
      <c r="O54" s="7">
        <f>O19*'Financial comparison'!$G46</f>
        <v>24538.759476504005</v>
      </c>
      <c r="P54" s="7">
        <f>P19*'Financial comparison'!$G$63</f>
        <v>1324.4777996333601</v>
      </c>
      <c r="Q54" s="7">
        <f>Q19*'Financial comparison'!$G$65</f>
        <v>0</v>
      </c>
      <c r="R54" s="7">
        <f>R19*'Financial comparison'!$G$67</f>
        <v>39828.498555324615</v>
      </c>
      <c r="S54" s="7">
        <f>S19*'Financial comparison'!$G$68</f>
        <v>1194.8549566597385</v>
      </c>
      <c r="T54" s="7">
        <f>T19*'Financial comparison'!$G$69</f>
        <v>796.56997110649229</v>
      </c>
      <c r="U54" s="7">
        <f>U19*'Financial comparison'!$G$69</f>
        <v>597.42747832986925</v>
      </c>
      <c r="V54" s="2">
        <f t="shared" si="1"/>
        <v>442019.34873381309</v>
      </c>
      <c r="W54" s="2">
        <f>V54*(1+'Financial comparison'!$H$5)^($A$69-$A54+0.5)</f>
        <v>811816.80931011308</v>
      </c>
    </row>
    <row r="55" spans="1:23">
      <c r="A55" s="14">
        <v>16</v>
      </c>
      <c r="B55" s="7">
        <f>B20*'Financial comparison'!$G$11</f>
        <v>285396.44173760095</v>
      </c>
      <c r="D55" s="7">
        <f>D20*'Financial comparison'!$G$13</f>
        <v>42809.46626064014</v>
      </c>
      <c r="E55" s="7">
        <f>E20*'Financial comparison'!G47</f>
        <v>21953.572441353921</v>
      </c>
      <c r="F55" s="7">
        <f>F20*'Financial comparison'!$G$17</f>
        <v>5488.3931103384803</v>
      </c>
      <c r="G55" s="7">
        <f>G20*'Financial comparison'!$G$18</f>
        <v>3673.218430983185</v>
      </c>
      <c r="H55" s="7">
        <f>H20*'Financial comparison'!$G$19</f>
        <v>5509.8276464747778</v>
      </c>
      <c r="I55" s="7">
        <f>I20*'Financial comparison'!$G$20</f>
        <v>0</v>
      </c>
      <c r="J55" s="7">
        <f>J20*'Financial comparison'!$G$22</f>
        <v>0</v>
      </c>
      <c r="K55" s="7">
        <f>K20*'Financial comparison'!$G$25</f>
        <v>918.30460774579626</v>
      </c>
      <c r="L55" s="7">
        <f>L20*'Financial comparison'!$G$26</f>
        <v>550.98276464747778</v>
      </c>
      <c r="M55" s="7">
        <f>M20*'Financial comparison'!$G$28</f>
        <v>459.15230387289813</v>
      </c>
      <c r="N55" s="7">
        <f>N20*'Financial comparison'!$G47</f>
        <v>32820.590799824109</v>
      </c>
      <c r="O55" s="7">
        <f>O20*'Financial comparison'!$G47</f>
        <v>26256.472639859287</v>
      </c>
      <c r="P55" s="7">
        <f>P20*'Financial comparison'!$G$63</f>
        <v>1377.4569116186944</v>
      </c>
      <c r="Q55" s="7">
        <f>Q20*'Financial comparison'!$G$65</f>
        <v>0</v>
      </c>
      <c r="R55" s="7">
        <f>R20*'Financial comparison'!$G$67</f>
        <v>43811.348410857077</v>
      </c>
      <c r="S55" s="7">
        <f>S20*'Financial comparison'!$G$68</f>
        <v>1314.3404523257125</v>
      </c>
      <c r="T55" s="7">
        <f>T20*'Financial comparison'!$G$69</f>
        <v>876.22696821714158</v>
      </c>
      <c r="U55" s="7">
        <f>U20*'Financial comparison'!$G$69</f>
        <v>657.17022616285624</v>
      </c>
      <c r="V55" s="2">
        <f t="shared" si="1"/>
        <v>473872.96571252251</v>
      </c>
      <c r="W55" s="2">
        <f>V55*(1+'Financial comparison'!$H$5)^($A$69-$A55+0.5)</f>
        <v>836845.63057687529</v>
      </c>
    </row>
    <row r="56" spans="1:23">
      <c r="A56" s="14">
        <v>17</v>
      </c>
      <c r="B56" s="7">
        <f>B21*'Financial comparison'!$G$11</f>
        <v>305374.19265923306</v>
      </c>
      <c r="D56" s="7">
        <f>D21*'Financial comparison'!$G$13</f>
        <v>45806.128898884956</v>
      </c>
      <c r="E56" s="7">
        <f>E21*'Financial comparison'!G48</f>
        <v>23490.322512248698</v>
      </c>
      <c r="F56" s="7">
        <f>F21*'Financial comparison'!$G$17</f>
        <v>5872.5806280621746</v>
      </c>
      <c r="G56" s="7">
        <f>G21*'Financial comparison'!$G$18</f>
        <v>3820.1471682225128</v>
      </c>
      <c r="H56" s="7">
        <f>H21*'Financial comparison'!$G$19</f>
        <v>5730.2207523337693</v>
      </c>
      <c r="I56" s="7">
        <f>I21*'Financial comparison'!$G$20</f>
        <v>0</v>
      </c>
      <c r="J56" s="7">
        <f>J21*'Financial comparison'!$G$22</f>
        <v>0</v>
      </c>
      <c r="K56" s="7">
        <f>K21*'Financial comparison'!$G$25</f>
        <v>955.03679205562821</v>
      </c>
      <c r="L56" s="7">
        <f>L21*'Financial comparison'!$G$26</f>
        <v>573.02207523337688</v>
      </c>
      <c r="M56" s="7">
        <f>M21*'Financial comparison'!$G$28</f>
        <v>477.51839602781411</v>
      </c>
      <c r="N56" s="7">
        <f>N21*'Financial comparison'!$G48</f>
        <v>35118.032155811801</v>
      </c>
      <c r="O56" s="7">
        <f>O21*'Financial comparison'!$G48</f>
        <v>28094.425724649438</v>
      </c>
      <c r="P56" s="7">
        <f>P21*'Financial comparison'!$G$63</f>
        <v>1432.5551880834423</v>
      </c>
      <c r="Q56" s="7">
        <f>Q21*'Financial comparison'!$G$65</f>
        <v>0</v>
      </c>
      <c r="R56" s="7">
        <f>R21*'Financial comparison'!$G$67</f>
        <v>48192.483251942787</v>
      </c>
      <c r="S56" s="7">
        <f>S21*'Financial comparison'!$G$68</f>
        <v>1445.7744975582837</v>
      </c>
      <c r="T56" s="7">
        <f>T21*'Financial comparison'!$G$69</f>
        <v>963.84966503885573</v>
      </c>
      <c r="U56" s="7">
        <f>U21*'Financial comparison'!$G$69</f>
        <v>722.88724877914183</v>
      </c>
      <c r="V56" s="2">
        <f t="shared" si="1"/>
        <v>508069.17761416576</v>
      </c>
      <c r="W56" s="2">
        <f>V56*(1+'Financial comparison'!$H$5)^($A$69-$A56+0.5)</f>
        <v>862726.08516402694</v>
      </c>
    </row>
    <row r="57" spans="1:23">
      <c r="A57" s="14">
        <v>18</v>
      </c>
      <c r="B57" s="7">
        <f>B22*'Financial comparison'!$G$11</f>
        <v>326750.38614537939</v>
      </c>
      <c r="D57" s="7">
        <f>D22*'Financial comparison'!$G$13</f>
        <v>49012.557921806911</v>
      </c>
      <c r="E57" s="7">
        <f>E22*'Financial comparison'!G49</f>
        <v>25134.645088106106</v>
      </c>
      <c r="F57" s="7">
        <f>F22*'Financial comparison'!$G$17</f>
        <v>6283.6612720265275</v>
      </c>
      <c r="G57" s="7">
        <f>G22*'Financial comparison'!$G$18</f>
        <v>3972.9530549514134</v>
      </c>
      <c r="H57" s="7">
        <f>H22*'Financial comparison'!$G$19</f>
        <v>5959.4295824271203</v>
      </c>
      <c r="I57" s="7">
        <f>I22*'Financial comparison'!$G$20</f>
        <v>0</v>
      </c>
      <c r="J57" s="7">
        <f>J22*'Financial comparison'!$G$22</f>
        <v>0</v>
      </c>
      <c r="K57" s="7">
        <f>K22*'Financial comparison'!$G$25</f>
        <v>993.23826373785334</v>
      </c>
      <c r="L57" s="7">
        <f>L22*'Financial comparison'!$G$26</f>
        <v>595.94295824271205</v>
      </c>
      <c r="M57" s="7">
        <f>M22*'Financial comparison'!$G$28</f>
        <v>496.61913186892667</v>
      </c>
      <c r="N57" s="7">
        <f>N22*'Financial comparison'!$G49</f>
        <v>37576.294406718633</v>
      </c>
      <c r="O57" s="7">
        <f>O22*'Financial comparison'!$G49</f>
        <v>30061.035525374908</v>
      </c>
      <c r="P57" s="7">
        <f>P22*'Financial comparison'!$G$63</f>
        <v>1489.8573956067801</v>
      </c>
      <c r="Q57" s="7">
        <f>Q22*'Financial comparison'!$G$65</f>
        <v>0</v>
      </c>
      <c r="R57" s="7">
        <f>R22*'Financial comparison'!$G$67</f>
        <v>53011.73157713707</v>
      </c>
      <c r="S57" s="7">
        <f>S22*'Financial comparison'!$G$68</f>
        <v>1590.3519473141123</v>
      </c>
      <c r="T57" s="7">
        <f>T22*'Financial comparison'!$G$69</f>
        <v>1060.2346315427415</v>
      </c>
      <c r="U57" s="7">
        <f>U22*'Financial comparison'!$G$69</f>
        <v>795.17597365705615</v>
      </c>
      <c r="V57" s="2">
        <f t="shared" si="1"/>
        <v>544784.11487589823</v>
      </c>
      <c r="W57" s="2">
        <f>V57*(1+'Financial comparison'!$H$5)^($A$69-$A57+0.5)</f>
        <v>889490.21911493747</v>
      </c>
    </row>
    <row r="58" spans="1:23">
      <c r="A58" s="14">
        <v>19</v>
      </c>
      <c r="B58" s="7">
        <f>B23*'Financial comparison'!$G$11</f>
        <v>349622.91317555594</v>
      </c>
      <c r="D58" s="7">
        <f>D23*'Financial comparison'!$G$13</f>
        <v>52443.436976333389</v>
      </c>
      <c r="E58" s="7">
        <f>E23*'Financial comparison'!G50</f>
        <v>26894.070244273535</v>
      </c>
      <c r="F58" s="7">
        <f>F23*'Financial comparison'!$G$17</f>
        <v>6723.5175610683837</v>
      </c>
      <c r="G58" s="7">
        <f>G23*'Financial comparison'!$G$18</f>
        <v>4131.8711771494709</v>
      </c>
      <c r="H58" s="7">
        <f>H23*'Financial comparison'!$G$19</f>
        <v>6197.8067657242054</v>
      </c>
      <c r="I58" s="7">
        <f>I23*'Financial comparison'!$G$20</f>
        <v>0</v>
      </c>
      <c r="J58" s="7">
        <f>J23*'Financial comparison'!$G$22</f>
        <v>0</v>
      </c>
      <c r="K58" s="7">
        <f>K23*'Financial comparison'!$G$25</f>
        <v>1032.9677942873677</v>
      </c>
      <c r="L58" s="7">
        <f>L23*'Financial comparison'!$G$26</f>
        <v>619.78067657242059</v>
      </c>
      <c r="M58" s="7">
        <f>M23*'Financial comparison'!$G$28</f>
        <v>516.48389714368386</v>
      </c>
      <c r="N58" s="7">
        <f>N23*'Financial comparison'!$G50</f>
        <v>40206.635015188935</v>
      </c>
      <c r="O58" s="7">
        <f>O23*'Financial comparison'!$G50</f>
        <v>40206.635015188935</v>
      </c>
      <c r="P58" s="7">
        <f>P23*'Financial comparison'!$G$63</f>
        <v>1549.4516914310514</v>
      </c>
      <c r="Q58" s="7">
        <f>Q23*'Financial comparison'!$G$65</f>
        <v>0</v>
      </c>
      <c r="R58" s="7">
        <f>R23*'Financial comparison'!$G$67</f>
        <v>58312.904734850788</v>
      </c>
      <c r="S58" s="7">
        <f>S23*'Financial comparison'!$G$68</f>
        <v>1749.3871420455237</v>
      </c>
      <c r="T58" s="7">
        <f>T23*'Financial comparison'!$G$69</f>
        <v>1166.2580946970158</v>
      </c>
      <c r="U58" s="7">
        <f>U23*'Financial comparison'!$G$69</f>
        <v>874.69357102276183</v>
      </c>
      <c r="V58" s="2">
        <f t="shared" si="1"/>
        <v>592248.81353253324</v>
      </c>
      <c r="W58" s="2">
        <f>V58*(1+'Financial comparison'!$H$5)^($A$69-$A58+0.5)</f>
        <v>929795.8454035779</v>
      </c>
    </row>
    <row r="59" spans="1:23">
      <c r="A59" s="14">
        <v>20</v>
      </c>
      <c r="B59" s="7">
        <f>B24*'Financial comparison'!$G$11</f>
        <v>374096.51709784486</v>
      </c>
      <c r="D59" s="7">
        <f>D24*'Financial comparison'!$G$13</f>
        <v>56114.47756467673</v>
      </c>
      <c r="E59" s="7">
        <f>E24*'Financial comparison'!G51</f>
        <v>28776.655161372681</v>
      </c>
      <c r="F59" s="7">
        <f>F24*'Financial comparison'!$G$17</f>
        <v>7194.1637903431711</v>
      </c>
      <c r="G59" s="7">
        <f>G24*'Financial comparison'!$G$18</f>
        <v>4297.1460242354487</v>
      </c>
      <c r="H59" s="7">
        <f>H24*'Financial comparison'!$G$19</f>
        <v>6445.7190363531736</v>
      </c>
      <c r="I59" s="7">
        <f>I24*'Financial comparison'!$G$20</f>
        <v>0</v>
      </c>
      <c r="J59" s="7">
        <f>J24*'Financial comparison'!$G$22</f>
        <v>0</v>
      </c>
      <c r="K59" s="7">
        <f>K24*'Financial comparison'!$G$25</f>
        <v>1074.2865060588622</v>
      </c>
      <c r="L59" s="7">
        <f>L24*'Financial comparison'!$G$26</f>
        <v>644.57190363531731</v>
      </c>
      <c r="M59" s="7">
        <f>M24*'Financial comparison'!$G$28</f>
        <v>537.14325302943109</v>
      </c>
      <c r="N59" s="7">
        <f>N24*'Financial comparison'!$G51</f>
        <v>43021.099466252163</v>
      </c>
      <c r="O59" s="7">
        <f>O24*'Financial comparison'!$G51</f>
        <v>43021.099466252163</v>
      </c>
      <c r="P59" s="7">
        <f>P24*'Financial comparison'!$G$63</f>
        <v>1611.4297590882934</v>
      </c>
      <c r="Q59" s="7">
        <f>Q24*'Financial comparison'!$G$65</f>
        <v>0</v>
      </c>
      <c r="R59" s="7">
        <f>R24*'Financial comparison'!$G$67</f>
        <v>64144.195208335877</v>
      </c>
      <c r="S59" s="7">
        <f>S24*'Financial comparison'!$G$68</f>
        <v>1924.3258562500762</v>
      </c>
      <c r="T59" s="7">
        <f>T24*'Financial comparison'!$G$69</f>
        <v>1282.8839041667175</v>
      </c>
      <c r="U59" s="7">
        <f>U24*'Financial comparison'!$G$69</f>
        <v>962.16292812503809</v>
      </c>
      <c r="V59" s="2">
        <f t="shared" si="1"/>
        <v>635147.87692602014</v>
      </c>
      <c r="W59" s="2">
        <f>V59*(1+'Financial comparison'!$H$5)^($A$69-$A59+0.5)</f>
        <v>958793.12962731172</v>
      </c>
    </row>
    <row r="60" spans="1:23">
      <c r="A60" s="14">
        <v>21</v>
      </c>
      <c r="B60" s="7">
        <f>B25*'Financial comparison'!$G$11</f>
        <v>400283.27329469402</v>
      </c>
      <c r="D60" s="7">
        <f>D25*'Financial comparison'!$G$13</f>
        <v>60042.490994204098</v>
      </c>
      <c r="E60" s="7">
        <f>E25*'Financial comparison'!G52</f>
        <v>38488.776278335965</v>
      </c>
      <c r="F60" s="7">
        <f>F25*'Financial comparison'!$G$17</f>
        <v>7697.7552556671935</v>
      </c>
      <c r="G60" s="7">
        <f>G25*'Financial comparison'!$G$18</f>
        <v>4469.0318652048672</v>
      </c>
      <c r="H60" s="7">
        <f>H25*'Financial comparison'!$G$19</f>
        <v>6703.5477978073004</v>
      </c>
      <c r="I60" s="7">
        <f>I25*'Financial comparison'!$G$20</f>
        <v>0</v>
      </c>
      <c r="J60" s="7">
        <f>J25*'Financial comparison'!$G$22</f>
        <v>0</v>
      </c>
      <c r="K60" s="7">
        <f>K25*'Financial comparison'!$G$25</f>
        <v>1117.2579663012168</v>
      </c>
      <c r="L60" s="7">
        <f>L25*'Financial comparison'!$G$26</f>
        <v>670.35477978073004</v>
      </c>
      <c r="M60" s="7">
        <f>M25*'Financial comparison'!$G$28</f>
        <v>558.62898315060841</v>
      </c>
      <c r="N60" s="7">
        <f>N25*'Financial comparison'!$G52</f>
        <v>46032.576428889814</v>
      </c>
      <c r="O60" s="7">
        <f>O25*'Financial comparison'!$G52</f>
        <v>46032.576428889814</v>
      </c>
      <c r="P60" s="7">
        <f>P25*'Financial comparison'!$G$63</f>
        <v>1675.8869494518251</v>
      </c>
      <c r="Q60" s="7">
        <f>Q25*'Financial comparison'!$G$65</f>
        <v>0</v>
      </c>
      <c r="R60" s="7">
        <f>R25*'Financial comparison'!$G$67</f>
        <v>70558.614729169451</v>
      </c>
      <c r="S60" s="7">
        <f>S25*'Financial comparison'!$G$68</f>
        <v>2116.7584418750839</v>
      </c>
      <c r="T60" s="7">
        <f>T25*'Financial comparison'!$G$69</f>
        <v>1411.1722945833892</v>
      </c>
      <c r="U60" s="7">
        <f>U25*'Financial comparison'!$G$69</f>
        <v>1058.379220937542</v>
      </c>
      <c r="V60" s="2">
        <f t="shared" si="1"/>
        <v>688917.08170894277</v>
      </c>
      <c r="W60" s="2">
        <f>V60*(1+'Financial comparison'!$H$5)^($A$69-$A60+0.5)</f>
        <v>999962.41460130899</v>
      </c>
    </row>
    <row r="61" spans="1:23">
      <c r="A61" s="14">
        <v>22</v>
      </c>
      <c r="B61" s="7">
        <f>B26*'Financial comparison'!$G$11</f>
        <v>428303.10242532264</v>
      </c>
      <c r="D61" s="7">
        <f>D26*'Financial comparison'!$G$13</f>
        <v>64245.465363798394</v>
      </c>
      <c r="E61" s="7">
        <f>E26*'Financial comparison'!G53</f>
        <v>41182.990617819487</v>
      </c>
      <c r="F61" s="7">
        <f>F26*'Financial comparison'!$G$17</f>
        <v>8236.5981235638974</v>
      </c>
      <c r="G61" s="7">
        <f>G26*'Financial comparison'!$G$18</f>
        <v>4647.7931398130613</v>
      </c>
      <c r="H61" s="7">
        <f>H26*'Financial comparison'!$G$19</f>
        <v>6971.6897097195924</v>
      </c>
      <c r="I61" s="7">
        <f>I26*'Financial comparison'!$G$20</f>
        <v>0</v>
      </c>
      <c r="J61" s="7">
        <f>J26*'Financial comparison'!$G$22</f>
        <v>0</v>
      </c>
      <c r="K61" s="7">
        <f>K26*'Financial comparison'!$G$25</f>
        <v>1161.9482849532653</v>
      </c>
      <c r="L61" s="7">
        <f>L26*'Financial comparison'!$G$26</f>
        <v>697.1689709719592</v>
      </c>
      <c r="M61" s="7">
        <f>M26*'Financial comparison'!$G$28</f>
        <v>580.97414247663266</v>
      </c>
      <c r="N61" s="7">
        <f>N26*'Financial comparison'!$G53</f>
        <v>49254.856778912101</v>
      </c>
      <c r="O61" s="7">
        <f>O26*'Financial comparison'!$G53</f>
        <v>49254.856778912101</v>
      </c>
      <c r="P61" s="7">
        <f>P26*'Financial comparison'!$G$63</f>
        <v>1742.9224274298981</v>
      </c>
      <c r="Q61" s="7">
        <f>Q26*'Financial comparison'!$G$65</f>
        <v>0</v>
      </c>
      <c r="R61" s="7">
        <f>R26*'Financial comparison'!$G$67</f>
        <v>77614.476202086415</v>
      </c>
      <c r="S61" s="7">
        <f>S26*'Financial comparison'!$G$68</f>
        <v>2328.4342860625925</v>
      </c>
      <c r="T61" s="7">
        <f>T26*'Financial comparison'!$G$69</f>
        <v>1552.2895240417283</v>
      </c>
      <c r="U61" s="7">
        <f>U26*'Financial comparison'!$G$69</f>
        <v>1164.2171430312962</v>
      </c>
      <c r="V61" s="2">
        <f t="shared" si="1"/>
        <v>738939.78391891532</v>
      </c>
      <c r="W61" s="2">
        <f>V61*(1+'Financial comparison'!$H$5)^($A$69-$A61+0.5)</f>
        <v>1031317.6095093146</v>
      </c>
    </row>
    <row r="62" spans="1:23">
      <c r="A62" s="14">
        <v>23</v>
      </c>
      <c r="B62" s="7">
        <f>B27*'Financial comparison'!$G$11</f>
        <v>458284.31959509529</v>
      </c>
      <c r="D62" s="7">
        <f>D27*'Financial comparison'!$G$13</f>
        <v>68742.647939264294</v>
      </c>
      <c r="E62" s="7">
        <f>E27*'Financial comparison'!G54</f>
        <v>44065.799961066863</v>
      </c>
      <c r="F62" s="7">
        <f>F27*'Financial comparison'!$G$17</f>
        <v>8813.1599922133719</v>
      </c>
      <c r="G62" s="7">
        <f>G27*'Financial comparison'!$G$18</f>
        <v>4833.7048654055843</v>
      </c>
      <c r="H62" s="7">
        <f>H27*'Financial comparison'!$G$19</f>
        <v>7250.5572981083769</v>
      </c>
      <c r="I62" s="7">
        <f>I27*'Financial comparison'!$G$20</f>
        <v>0</v>
      </c>
      <c r="J62" s="7">
        <f>J27*'Financial comparison'!$G$22</f>
        <v>0</v>
      </c>
      <c r="K62" s="7">
        <f>K27*'Financial comparison'!$G$25</f>
        <v>1208.4262163513961</v>
      </c>
      <c r="L62" s="7">
        <f>L27*'Financial comparison'!$G$26</f>
        <v>725.05572981083765</v>
      </c>
      <c r="M62" s="7">
        <f>M27*'Financial comparison'!$G$28</f>
        <v>604.21310817569804</v>
      </c>
      <c r="N62" s="7">
        <f>N27*'Financial comparison'!$G54</f>
        <v>52702.696753435957</v>
      </c>
      <c r="O62" s="7">
        <f>O27*'Financial comparison'!$G54</f>
        <v>52702.696753435957</v>
      </c>
      <c r="P62" s="7">
        <f>P27*'Financial comparison'!$G$63</f>
        <v>1812.6393245270942</v>
      </c>
      <c r="Q62" s="7">
        <f>Q27*'Financial comparison'!$G$65</f>
        <v>0</v>
      </c>
      <c r="R62" s="7">
        <f>R27*'Financial comparison'!$G$67</f>
        <v>85375.923822295052</v>
      </c>
      <c r="S62" s="7">
        <f>S27*'Financial comparison'!$G$68</f>
        <v>2561.2777146688513</v>
      </c>
      <c r="T62" s="7">
        <f>T27*'Financial comparison'!$G$69</f>
        <v>1707.5184764459009</v>
      </c>
      <c r="U62" s="7">
        <f>U27*'Financial comparison'!$G$69</f>
        <v>1280.6388573344257</v>
      </c>
      <c r="V62" s="2">
        <f t="shared" si="1"/>
        <v>792671.27640763496</v>
      </c>
      <c r="W62" s="2">
        <f>V62*(1+'Financial comparison'!$H$5)^($A$69-$A62+0.5)</f>
        <v>1063758.8002407565</v>
      </c>
    </row>
    <row r="63" spans="1:23">
      <c r="A63" s="14">
        <v>24</v>
      </c>
      <c r="B63" s="7">
        <f>B28*'Financial comparison'!$G$11</f>
        <v>490364.22196675203</v>
      </c>
      <c r="D63" s="7">
        <f>D28*'Financial comparison'!$G$13</f>
        <v>73554.633295012798</v>
      </c>
      <c r="E63" s="7">
        <f>E28*'Financial comparison'!G55</f>
        <v>47150.405958341544</v>
      </c>
      <c r="F63" s="7">
        <f>F28*'Financial comparison'!$G$17</f>
        <v>9430.0811916683087</v>
      </c>
      <c r="G63" s="7">
        <f>G28*'Financial comparison'!$G$18</f>
        <v>5027.0530600218081</v>
      </c>
      <c r="H63" s="7">
        <f>H28*'Financial comparison'!$G$19</f>
        <v>7540.579590032713</v>
      </c>
      <c r="I63" s="7">
        <f>I28*'Financial comparison'!$G$20</f>
        <v>0</v>
      </c>
      <c r="J63" s="7">
        <f>J28*'Financial comparison'!$G$22</f>
        <v>0</v>
      </c>
      <c r="K63" s="7">
        <f>K28*'Financial comparison'!$G$25</f>
        <v>1256.763265005452</v>
      </c>
      <c r="L63" s="7">
        <f>L28*'Financial comparison'!$G$26</f>
        <v>754.05795900327121</v>
      </c>
      <c r="M63" s="7">
        <f>M28*'Financial comparison'!$G$28</f>
        <v>628.38163250272601</v>
      </c>
      <c r="N63" s="7">
        <f>N28*'Financial comparison'!$G55</f>
        <v>56391.885526176484</v>
      </c>
      <c r="O63" s="7">
        <f>O28*'Financial comparison'!$G55</f>
        <v>73309.451184029429</v>
      </c>
      <c r="P63" s="7">
        <f>P28*'Financial comparison'!$G$63</f>
        <v>1885.1448975081782</v>
      </c>
      <c r="Q63" s="7">
        <f>Q28*'Financial comparison'!$G$65</f>
        <v>0</v>
      </c>
      <c r="R63" s="7">
        <f>R28*'Financial comparison'!$G$67</f>
        <v>93913.516204524582</v>
      </c>
      <c r="S63" s="7">
        <f>S28*'Financial comparison'!$G$68</f>
        <v>2817.4054861357372</v>
      </c>
      <c r="T63" s="7">
        <f>T28*'Financial comparison'!$G$69</f>
        <v>1878.2703240904916</v>
      </c>
      <c r="U63" s="7">
        <f>U28*'Financial comparison'!$G$69</f>
        <v>1408.7027430678686</v>
      </c>
      <c r="V63" s="2">
        <f t="shared" si="1"/>
        <v>867310.55428387341</v>
      </c>
      <c r="W63" s="2">
        <f>V63*(1+'Financial comparison'!$H$5)^($A$69-$A63+0.5)</f>
        <v>1119157.8280945052</v>
      </c>
    </row>
    <row r="64" spans="1:23">
      <c r="A64" s="14">
        <v>25</v>
      </c>
      <c r="B64" s="7">
        <f>B29*'Financial comparison'!$G$11</f>
        <v>524689.71750442463</v>
      </c>
      <c r="D64" s="7">
        <f>D29*'Financial comparison'!$G$13</f>
        <v>78703.457625663694</v>
      </c>
      <c r="E64" s="7">
        <f>E29*'Financial comparison'!G56</f>
        <v>50450.934375425437</v>
      </c>
      <c r="F64" s="7">
        <f>F29*'Financial comparison'!$G$17</f>
        <v>10090.18687508509</v>
      </c>
      <c r="G64" s="7">
        <f>G29*'Financial comparison'!$G$18</f>
        <v>5228.1351824226804</v>
      </c>
      <c r="H64" s="7">
        <f>H29*'Financial comparison'!$G$19</f>
        <v>7842.2027736340206</v>
      </c>
      <c r="I64" s="7">
        <f>I29*'Financial comparison'!$G$20</f>
        <v>0</v>
      </c>
      <c r="J64" s="7">
        <f>J29*'Financial comparison'!$G$22</f>
        <v>0</v>
      </c>
      <c r="K64" s="7">
        <f>K29*'Financial comparison'!$G$25</f>
        <v>1307.0337956056701</v>
      </c>
      <c r="L64" s="7">
        <f>L29*'Financial comparison'!$G$26</f>
        <v>784.22027736340203</v>
      </c>
      <c r="M64" s="7">
        <f>M29*'Financial comparison'!$G$28</f>
        <v>653.51689780283505</v>
      </c>
      <c r="N64" s="7">
        <f>N29*'Financial comparison'!$G56</f>
        <v>60339.317513008835</v>
      </c>
      <c r="O64" s="7">
        <f>O29*'Financial comparison'!$G56</f>
        <v>78441.112766911494</v>
      </c>
      <c r="P64" s="7">
        <f>P29*'Financial comparison'!$G$63</f>
        <v>1960.5506934085051</v>
      </c>
      <c r="Q64" s="7">
        <f>Q29*'Financial comparison'!$G$65</f>
        <v>0</v>
      </c>
      <c r="R64" s="7">
        <f>R29*'Financial comparison'!$G$67</f>
        <v>103304.86782497703</v>
      </c>
      <c r="S64" s="7">
        <f>S29*'Financial comparison'!$G$68</f>
        <v>3099.1460347493107</v>
      </c>
      <c r="T64" s="7">
        <f>T29*'Financial comparison'!$G$69</f>
        <v>2066.0973564995406</v>
      </c>
      <c r="U64" s="7">
        <f>U29*'Financial comparison'!$G$69</f>
        <v>1549.5730173746554</v>
      </c>
      <c r="V64" s="2">
        <f t="shared" si="1"/>
        <v>930510.07051435683</v>
      </c>
      <c r="W64" s="2">
        <f>V64*(1+'Financial comparison'!$H$5)^($A$69-$A64+0.5)</f>
        <v>1154527.9303062286</v>
      </c>
    </row>
    <row r="65" spans="1:23">
      <c r="A65" s="14">
        <v>26</v>
      </c>
      <c r="B65" s="7">
        <f>B30*'Financial comparison'!$G$11</f>
        <v>561417.9977297344</v>
      </c>
      <c r="D65" s="7">
        <f>D30*'Financial comparison'!$G$13</f>
        <v>84212.699659460151</v>
      </c>
      <c r="E65" s="7">
        <f>E30*'Financial comparison'!G57</f>
        <v>53982.499781705228</v>
      </c>
      <c r="F65" s="7">
        <f>F30*'Financial comparison'!$G$17</f>
        <v>10796.499956341047</v>
      </c>
      <c r="G65" s="7">
        <f>G30*'Financial comparison'!$G$18</f>
        <v>5437.2605897195881</v>
      </c>
      <c r="H65" s="7">
        <f>H30*'Financial comparison'!$G$19</f>
        <v>8155.8908845793821</v>
      </c>
      <c r="I65" s="7">
        <f>I30*'Financial comparison'!$G$20</f>
        <v>0</v>
      </c>
      <c r="J65" s="7">
        <f>J30*'Financial comparison'!$G$22</f>
        <v>0</v>
      </c>
      <c r="K65" s="7">
        <f>K30*'Financial comparison'!$G$25</f>
        <v>1359.315147429897</v>
      </c>
      <c r="L65" s="7">
        <f>L30*'Financial comparison'!$G$26</f>
        <v>815.58908845793826</v>
      </c>
      <c r="M65" s="7">
        <f>M30*'Financial comparison'!$G$28</f>
        <v>679.65757371494851</v>
      </c>
      <c r="N65" s="7">
        <f>N30*'Financial comparison'!$G57</f>
        <v>64563.069738919454</v>
      </c>
      <c r="O65" s="7">
        <f>O30*'Financial comparison'!$G57</f>
        <v>83931.990660595286</v>
      </c>
      <c r="P65" s="7">
        <f>P30*'Financial comparison'!$G$63</f>
        <v>2038.9727211448455</v>
      </c>
      <c r="Q65" s="7">
        <f>Q30*'Financial comparison'!$G$65</f>
        <v>0</v>
      </c>
      <c r="R65" s="7">
        <f>R30*'Financial comparison'!$G$67</f>
        <v>113635.35460747479</v>
      </c>
      <c r="S65" s="7">
        <f>S30*'Financial comparison'!$G$68</f>
        <v>3409.0606382242436</v>
      </c>
      <c r="T65" s="7">
        <f>T30*'Financial comparison'!$G$69</f>
        <v>2272.7070921494956</v>
      </c>
      <c r="U65" s="7">
        <f>U30*'Financial comparison'!$G$69</f>
        <v>1704.5303191121218</v>
      </c>
      <c r="V65" s="2">
        <f t="shared" si="1"/>
        <v>998413.09618876281</v>
      </c>
      <c r="W65" s="2">
        <f>V65*(1+'Financial comparison'!$H$5)^($A$69-$A65+0.5)</f>
        <v>1191133.1070944772</v>
      </c>
    </row>
    <row r="66" spans="1:23">
      <c r="A66" s="14">
        <v>27</v>
      </c>
      <c r="B66" s="7">
        <f>B31*'Financial comparison'!$G$11</f>
        <v>600717.25757081585</v>
      </c>
      <c r="D66" s="7">
        <f>D31*'Financial comparison'!$G$13</f>
        <v>90107.588635622378</v>
      </c>
      <c r="E66" s="7">
        <f>E31*'Financial comparison'!G58</f>
        <v>57761.274766424605</v>
      </c>
      <c r="F66" s="7">
        <f>F31*'Financial comparison'!$G$17</f>
        <v>11552.254953284921</v>
      </c>
      <c r="G66" s="7">
        <f>G31*'Financial comparison'!$G$18</f>
        <v>5654.7510133083715</v>
      </c>
      <c r="H66" s="7">
        <f>H31*'Financial comparison'!$G$19</f>
        <v>8482.1265199625577</v>
      </c>
      <c r="I66" s="7">
        <f>I31*'Financial comparison'!$G$20</f>
        <v>0</v>
      </c>
      <c r="J66" s="7">
        <f>J31*'Financial comparison'!$G$22</f>
        <v>0</v>
      </c>
      <c r="K66" s="7">
        <f>K31*'Financial comparison'!$G$25</f>
        <v>1413.6877533270929</v>
      </c>
      <c r="L66" s="7">
        <f>L31*'Financial comparison'!$G$26</f>
        <v>848.21265199625566</v>
      </c>
      <c r="M66" s="7">
        <f>M31*'Financial comparison'!$G$28</f>
        <v>706.84387666354644</v>
      </c>
      <c r="N66" s="7">
        <f>N31*'Financial comparison'!$G58</f>
        <v>69082.484620643823</v>
      </c>
      <c r="O66" s="7">
        <f>O31*'Financial comparison'!$G58</f>
        <v>89807.23000683698</v>
      </c>
      <c r="P66" s="7">
        <f>P31*'Financial comparison'!$G$63</f>
        <v>2120.5316299906394</v>
      </c>
      <c r="Q66" s="7">
        <f>Q31*'Financial comparison'!$G$65</f>
        <v>0</v>
      </c>
      <c r="R66" s="7">
        <f>R31*'Financial comparison'!$G$67</f>
        <v>124998.89006822224</v>
      </c>
      <c r="S66" s="7">
        <f>S31*'Financial comparison'!$G$68</f>
        <v>3749.9667020466673</v>
      </c>
      <c r="T66" s="7">
        <f>T31*'Financial comparison'!$G$69</f>
        <v>2499.977801364445</v>
      </c>
      <c r="U66" s="7">
        <f>U31*'Financial comparison'!$G$69</f>
        <v>1874.9833510233336</v>
      </c>
      <c r="V66" s="2">
        <f t="shared" si="1"/>
        <v>1071378.0619215337</v>
      </c>
      <c r="W66" s="2">
        <f>V66*(1+'Financial comparison'!$H$5)^($A$69-$A66+0.5)</f>
        <v>1229021.3769470304</v>
      </c>
    </row>
    <row r="67" spans="1:23">
      <c r="A67" s="14">
        <v>28</v>
      </c>
      <c r="B67" s="7">
        <f>B32*'Financial comparison'!$G$11</f>
        <v>642767.46560077299</v>
      </c>
      <c r="D67" s="7">
        <f>D32*'Financial comparison'!$G$13</f>
        <v>96415.119840115949</v>
      </c>
      <c r="E67" s="7">
        <f>E32*'Financial comparison'!G59</f>
        <v>61804.564000074322</v>
      </c>
      <c r="F67" s="7">
        <f>F32*'Financial comparison'!$G$17</f>
        <v>12360.912800014867</v>
      </c>
      <c r="G67" s="7">
        <f>G32*'Financial comparison'!$G$18</f>
        <v>5880.9410538407074</v>
      </c>
      <c r="H67" s="7">
        <f>H32*'Financial comparison'!$G$19</f>
        <v>8821.4115807610597</v>
      </c>
      <c r="I67" s="7">
        <f>I32*'Financial comparison'!$G$20</f>
        <v>0</v>
      </c>
      <c r="J67" s="7">
        <f>J32*'Financial comparison'!$G$22</f>
        <v>0</v>
      </c>
      <c r="K67" s="7">
        <f>K32*'Financial comparison'!$G$25</f>
        <v>1470.2352634601768</v>
      </c>
      <c r="L67" s="7">
        <f>L32*'Financial comparison'!$G$26</f>
        <v>882.14115807610608</v>
      </c>
      <c r="M67" s="7">
        <f>M32*'Financial comparison'!$G$28</f>
        <v>735.11763173008842</v>
      </c>
      <c r="N67" s="7">
        <f>N32*'Financial comparison'!$G59</f>
        <v>73918.258544088909</v>
      </c>
      <c r="O67" s="7">
        <f>O32*'Financial comparison'!$G59</f>
        <v>96093.736107315577</v>
      </c>
      <c r="P67" s="7">
        <f>P32*'Financial comparison'!$G$63</f>
        <v>2205.3528951902649</v>
      </c>
      <c r="Q67" s="7">
        <f>Q32*'Financial comparison'!$G$65</f>
        <v>0</v>
      </c>
      <c r="R67" s="7">
        <f>R32*'Financial comparison'!$G$67</f>
        <v>137498.77907504447</v>
      </c>
      <c r="S67" s="7">
        <f>S32*'Financial comparison'!$G$68</f>
        <v>4124.9633722513336</v>
      </c>
      <c r="T67" s="7">
        <f>T32*'Financial comparison'!$G$69</f>
        <v>2749.9755815008893</v>
      </c>
      <c r="U67" s="7">
        <f>U32*'Financial comparison'!$G$69</f>
        <v>2062.4816861256668</v>
      </c>
      <c r="V67" s="2">
        <f t="shared" si="1"/>
        <v>1149791.4561903633</v>
      </c>
      <c r="W67" s="2">
        <f>V67*(1+'Financial comparison'!$H$5)^($A$69-$A67+0.5)</f>
        <v>1268242.8583851529</v>
      </c>
    </row>
    <row r="68" spans="1:23">
      <c r="A68" s="14">
        <v>29</v>
      </c>
      <c r="B68" s="7">
        <f>B33*'Financial comparison'!$G$11</f>
        <v>687761.18819282716</v>
      </c>
      <c r="D68" s="7">
        <f>D33*'Financial comparison'!$G$13</f>
        <v>103164.17822892407</v>
      </c>
      <c r="E68" s="7">
        <f>E33*'Financial comparison'!G60</f>
        <v>66130.88348007953</v>
      </c>
      <c r="F68" s="7">
        <f>F33*'Financial comparison'!$G$17</f>
        <v>13226.176696015908</v>
      </c>
      <c r="G68" s="7">
        <f>G33*'Financial comparison'!$G$18</f>
        <v>6116.1786959943356</v>
      </c>
      <c r="H68" s="7">
        <f>H33*'Financial comparison'!$G$19</f>
        <v>9174.2680439915039</v>
      </c>
      <c r="I68" s="7">
        <f>I33*'Financial comparison'!$G$20</f>
        <v>0</v>
      </c>
      <c r="J68" s="7">
        <f>J33*'Financial comparison'!$G$22</f>
        <v>0</v>
      </c>
      <c r="K68" s="7">
        <f>K33*'Financial comparison'!$G$25</f>
        <v>1529.0446739985839</v>
      </c>
      <c r="L68" s="7">
        <f>L33*'Financial comparison'!$G$26</f>
        <v>917.42680439915034</v>
      </c>
      <c r="M68" s="7">
        <f>M33*'Financial comparison'!$G$28</f>
        <v>764.52233699929195</v>
      </c>
      <c r="N68" s="7">
        <f>N33*'Financial comparison'!$G60</f>
        <v>79092.536642175124</v>
      </c>
      <c r="O68" s="7">
        <f>O33*'Financial comparison'!$G60</f>
        <v>126548.05862748019</v>
      </c>
      <c r="P68" s="7">
        <f>P33*'Financial comparison'!$G$63</f>
        <v>2293.567010997876</v>
      </c>
      <c r="Q68" s="7">
        <f>Q33*'Financial comparison'!$G$65</f>
        <v>0</v>
      </c>
      <c r="R68" s="7">
        <f>R33*'Financial comparison'!$G$67</f>
        <v>151248.65698254894</v>
      </c>
      <c r="S68" s="7">
        <f>S33*'Financial comparison'!$G$68</f>
        <v>4537.4597094764686</v>
      </c>
      <c r="T68" s="7">
        <f>T33*'Financial comparison'!$G$69</f>
        <v>3024.9731396509792</v>
      </c>
      <c r="U68" s="7">
        <f>U33*'Financial comparison'!$G$69</f>
        <v>2268.7298547382343</v>
      </c>
      <c r="V68" s="2">
        <f t="shared" si="1"/>
        <v>1257797.8491202972</v>
      </c>
      <c r="W68" s="2">
        <f>V68*(1+'Financial comparison'!$H$5)^($A$69-$A68+0.5)</f>
        <v>1334015.4415784413</v>
      </c>
    </row>
    <row r="69" spans="1:23">
      <c r="A69" s="14">
        <v>30</v>
      </c>
      <c r="B69" s="7">
        <f>B34*'Financial comparison'!$G$11</f>
        <v>735904.47136632516</v>
      </c>
      <c r="D69" s="7">
        <f>D34*'Financial comparison'!$G$13</f>
        <v>110385.67070494877</v>
      </c>
      <c r="E69" s="7">
        <f>E34*'Financial comparison'!G61</f>
        <v>70760.045323685103</v>
      </c>
      <c r="F69" s="7">
        <f>F34*'Financial comparison'!$G$17</f>
        <v>14152.009064737023</v>
      </c>
      <c r="G69" s="7">
        <f>G34*'Financial comparison'!$G$18</f>
        <v>6360.825843834109</v>
      </c>
      <c r="H69" s="7">
        <f>H34*'Financial comparison'!$G$19</f>
        <v>9541.2387657511645</v>
      </c>
      <c r="I69" s="7">
        <f>I34*'Financial comparison'!$G$20</f>
        <v>0</v>
      </c>
      <c r="J69" s="7">
        <f>J34*'Financial comparison'!$G$22</f>
        <v>0</v>
      </c>
      <c r="K69" s="7">
        <f>K34*'Financial comparison'!$G$25</f>
        <v>1590.2064609585273</v>
      </c>
      <c r="L69" s="7">
        <f>L34*'Financial comparison'!$G$26</f>
        <v>954.12387657511647</v>
      </c>
      <c r="M69" s="7">
        <f>M34*'Financial comparison'!$G$28</f>
        <v>795.10323047926363</v>
      </c>
      <c r="N69" s="7">
        <f>N34*'Financial comparison'!$G61</f>
        <v>84629.014207127388</v>
      </c>
      <c r="O69" s="7">
        <f>O34*'Financial comparison'!$G61</f>
        <v>135406.42273140381</v>
      </c>
      <c r="P69" s="7">
        <f>P34*'Financial comparison'!$G$63</f>
        <v>2385.3096914377911</v>
      </c>
      <c r="Q69" s="7">
        <f>Q34*'Financial comparison'!$G$65</f>
        <v>0</v>
      </c>
      <c r="R69" s="7">
        <f>R34*'Financial comparison'!$G$67</f>
        <v>166373.52268080384</v>
      </c>
      <c r="S69" s="7">
        <f>S34*'Financial comparison'!$G$68</f>
        <v>4991.2056804241156</v>
      </c>
      <c r="T69" s="7">
        <f>T34*'Financial comparison'!$G$69</f>
        <v>3327.4704536160771</v>
      </c>
      <c r="U69" s="7">
        <f>U34*'Financial comparison'!$G$69</f>
        <v>2495.6028402120578</v>
      </c>
      <c r="V69" s="2">
        <f t="shared" si="1"/>
        <v>1350052.2429223193</v>
      </c>
      <c r="W69" s="2">
        <f>V69*(1+'Financial comparison'!$H$5)^($A$69-$A69+0.5)</f>
        <v>1376788.5462061227</v>
      </c>
    </row>
    <row r="70" spans="1:23">
      <c r="W70" s="22">
        <f>SUM(W40:W69)</f>
        <v>25767628.282234617</v>
      </c>
    </row>
  </sheetData>
  <sheetProtection sheet="1" objects="1" scenarios="1"/>
  <phoneticPr fontId="6" type="noConversion"/>
  <pageMargins left="0.35" right="0.75" top="0.59" bottom="0.63" header="0.41" footer="0.32"/>
  <headerFooter alignWithMargins="0">
    <oddFooter>&amp;R&amp;"Times New Roman,Italic"&amp;7Copyright Collarini Energy Staffing Inc. June 2006.  All rights reserved.</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2:W70"/>
  <sheetViews>
    <sheetView zoomScale="75" workbookViewId="0">
      <pane xSplit="1" ySplit="4" topLeftCell="B5" activePane="bottomRight" state="frozen"/>
      <selection activeCell="F17" sqref="F17"/>
      <selection pane="topRight" activeCell="F17" sqref="F17"/>
      <selection pane="bottomLeft" activeCell="F17" sqref="F17"/>
      <selection pane="bottomRight" activeCell="G12" sqref="G12"/>
    </sheetView>
  </sheetViews>
  <sheetFormatPr baseColWidth="10" defaultColWidth="8.83203125" defaultRowHeight="13"/>
  <cols>
    <col min="1" max="1" width="8.83203125" style="14"/>
    <col min="2" max="2" width="11" style="2" customWidth="1"/>
    <col min="3" max="3" width="8" style="2" customWidth="1"/>
    <col min="4" max="4" width="9.83203125" style="2" customWidth="1"/>
    <col min="5" max="5" width="8.6640625" style="2" customWidth="1"/>
    <col min="6" max="6" width="9.83203125" style="2" bestFit="1" customWidth="1"/>
    <col min="7" max="8" width="10.1640625" style="2" customWidth="1"/>
    <col min="9" max="9" width="9.5" style="2" customWidth="1"/>
    <col min="10" max="10" width="9.83203125" style="2" customWidth="1"/>
    <col min="11" max="11" width="10.1640625" style="2" customWidth="1"/>
    <col min="12" max="13" width="11.1640625" style="2" customWidth="1"/>
    <col min="14" max="14" width="9.1640625" style="2" customWidth="1"/>
    <col min="15" max="15" width="9.5" style="2" customWidth="1"/>
    <col min="16" max="16" width="10" style="2" customWidth="1"/>
    <col min="17" max="17" width="12.1640625" style="2" customWidth="1"/>
    <col min="18" max="18" width="10.6640625" style="2" customWidth="1"/>
    <col min="19" max="19" width="9.6640625" style="2" customWidth="1"/>
    <col min="20" max="20" width="10.1640625" style="2" customWidth="1"/>
    <col min="21" max="21" width="11.1640625" style="2" customWidth="1"/>
    <col min="22" max="22" width="11.6640625" style="2" customWidth="1"/>
    <col min="23" max="23" width="11.83203125" style="2" customWidth="1"/>
    <col min="24" max="16384" width="8.83203125" style="14"/>
  </cols>
  <sheetData>
    <row r="2" spans="1:23" ht="16">
      <c r="B2" s="110" t="str">
        <f>CONCATENATE('Non-financial comparison'!H5," job offer unrisked")</f>
        <v>Company XYZ job offer unrisked</v>
      </c>
    </row>
    <row r="4" spans="1:23" s="13" customFormat="1" ht="52">
      <c r="A4" s="12" t="s">
        <v>72</v>
      </c>
      <c r="B4" s="11" t="s">
        <v>47</v>
      </c>
      <c r="C4" s="11" t="s">
        <v>55</v>
      </c>
      <c r="D4" s="11" t="s">
        <v>54</v>
      </c>
      <c r="E4" s="11" t="s">
        <v>62</v>
      </c>
      <c r="F4" s="11" t="s">
        <v>64</v>
      </c>
      <c r="G4" s="11" t="s">
        <v>65</v>
      </c>
      <c r="H4" s="11" t="s">
        <v>66</v>
      </c>
      <c r="I4" s="11" t="s">
        <v>67</v>
      </c>
      <c r="J4" s="11" t="s">
        <v>68</v>
      </c>
      <c r="K4" s="11" t="s">
        <v>69</v>
      </c>
      <c r="L4" s="11" t="s">
        <v>70</v>
      </c>
      <c r="M4" s="11" t="s">
        <v>71</v>
      </c>
      <c r="N4" s="11" t="s">
        <v>44</v>
      </c>
      <c r="O4" s="11" t="s">
        <v>56</v>
      </c>
      <c r="P4" s="11" t="s">
        <v>57</v>
      </c>
      <c r="Q4" s="11" t="s">
        <v>63</v>
      </c>
      <c r="R4" s="11" t="s">
        <v>58</v>
      </c>
      <c r="S4" s="11" t="s">
        <v>61</v>
      </c>
      <c r="T4" s="11" t="s">
        <v>60</v>
      </c>
      <c r="U4" s="11" t="s">
        <v>35</v>
      </c>
      <c r="V4" s="11" t="s">
        <v>73</v>
      </c>
      <c r="W4" s="11" t="s">
        <v>74</v>
      </c>
    </row>
    <row r="5" spans="1:23">
      <c r="A5" s="14">
        <v>1</v>
      </c>
      <c r="B5" s="7">
        <f>IF(('Financial comparison'!$E$5-'Financial comparison'!$B$5+1)&gt;$A5,'Financial comparison'!N11,0)</f>
        <v>130000</v>
      </c>
      <c r="C5" s="7">
        <f>'Financial comparison'!N12</f>
        <v>30000</v>
      </c>
      <c r="D5" s="7">
        <f>'Financial comparison'!$M$13*B5</f>
        <v>26000</v>
      </c>
      <c r="E5" s="7">
        <f>B5/52*'Financial comparison'!M32</f>
        <v>5000</v>
      </c>
      <c r="F5" s="7">
        <f>'Financial comparison'!$J$17/52*B5</f>
        <v>0</v>
      </c>
      <c r="G5" s="7">
        <f>IF(('Financial comparison'!$E$5-'Financial comparison'!$B$5+1)&gt;$A5,'Financial comparison'!$J$17/52*$N$17,0)</f>
        <v>0</v>
      </c>
      <c r="H5" s="7">
        <f>IF(('Financial comparison'!$E$5-'Financial comparison'!$B$5+1)&gt;$A5,'Financial comparison'!$J$17/52*$N$18,0)</f>
        <v>0</v>
      </c>
      <c r="I5" s="2">
        <f>IF(('Financial comparison'!$E$5-'Financial comparison'!$B$5+1)&gt;$A5,IF((A5-$A$5)+1&lt;='Financial comparison'!$N$21,'Financial comparison'!$N$20,0),0)</f>
        <v>0</v>
      </c>
      <c r="J5" s="2">
        <f>IF(('Financial comparison'!$E$5-'Financial comparison'!$B$5+1)&gt;$A5,IF(A5-$A$5+1&lt;='Financial comparison'!$L$22,'Financial comparison'!$N$22/'Financial comparison'!$L$22,0),0)</f>
        <v>0</v>
      </c>
      <c r="K5" s="7">
        <f>IF(('Financial comparison'!$E$5-'Financial comparison'!$B$5+1)&gt;$A5,'Financial comparison'!N25,0)</f>
        <v>500</v>
      </c>
      <c r="L5" s="7">
        <f>IF(('Financial comparison'!$E$5-'Financial comparison'!$B$5+1)&gt;$A5,'Financial comparison'!N26,0)</f>
        <v>300</v>
      </c>
      <c r="M5" s="7">
        <f>IF(('Financial comparison'!$E$5-'Financial comparison'!$B$5+1)&gt;$A5,'Financial comparison'!N28+'Financial comparison'!N29,0)</f>
        <v>250</v>
      </c>
      <c r="N5" s="7">
        <f>(B5+D5)*'Financial comparison'!K320</f>
        <v>0</v>
      </c>
      <c r="O5" s="7">
        <f>(B5+D5)*'Financial comparison'!L32</f>
        <v>0</v>
      </c>
      <c r="P5" s="7">
        <f>IF(('Financial comparison'!$E$5-'Financial comparison'!$B$5+1)&gt;$A5,'Financial comparison'!N63,0)</f>
        <v>0</v>
      </c>
      <c r="Q5" s="7">
        <f>IF(('Financial comparison'!$E$5-'Financial comparison'!$B$5+1)&gt;$A5,'Financial comparison'!N65,0)</f>
        <v>0</v>
      </c>
      <c r="R5" s="7">
        <f>IF(('Financial comparison'!$E$5-'Financial comparison'!$B$5+1)&gt;$A5,'Financial comparison'!$N$67,0)</f>
        <v>10000</v>
      </c>
      <c r="S5" s="7">
        <f>IF(('Financial comparison'!$E$5-'Financial comparison'!$B$5+1)&gt;$A5,'Financial comparison'!$N$68,0)</f>
        <v>300</v>
      </c>
      <c r="T5" s="7">
        <f>IF(('Financial comparison'!$E$5-'Financial comparison'!$B$5+1)&gt;$A5,'Financial comparison'!$N$69,0)</f>
        <v>200</v>
      </c>
      <c r="U5" s="7">
        <f>IF(('Financial comparison'!$E$5-'Financial comparison'!$B$5+1)&gt;$A5,'Financial comparison'!$N$71*'Financial comparison'!N72,0)</f>
        <v>150</v>
      </c>
      <c r="V5" s="2">
        <f>SUM(B5:U5)</f>
        <v>202700</v>
      </c>
      <c r="W5" s="2">
        <f>V5*(1+'Financial comparison'!$H$5)^(('Financial comparison'!$E$5-'Financial comparison'!$B$5)-$A5+0.5)</f>
        <v>644669.69927258696</v>
      </c>
    </row>
    <row r="6" spans="1:23">
      <c r="A6" s="14">
        <v>2</v>
      </c>
      <c r="B6" s="2">
        <f>IF(('Financial comparison'!$E$5-'Financial comparison'!$B$5+1)&gt;$A6,B$5*(1+'Financial comparison'!$J$5)^($A6-$A$5+0.5),0)</f>
        <v>143886.15882008945</v>
      </c>
      <c r="D6" s="7">
        <f>'Financial comparison'!$M$13*B6</f>
        <v>28777.231764017892</v>
      </c>
      <c r="E6" s="7">
        <f>B6/52*'Financial comparison'!M33</f>
        <v>5534.0830315419016</v>
      </c>
      <c r="F6" s="7">
        <f>'Financial comparison'!$J$17/52*B6</f>
        <v>0</v>
      </c>
      <c r="G6" s="2">
        <f>IF(('Financial comparison'!$E$5-'Financial comparison'!$B$5+1)&gt;$A6,G$5*(1+'Financial comparison'!$H$5)^($A6-$A$5+0.5),0)</f>
        <v>0</v>
      </c>
      <c r="H6" s="2">
        <f>IF(('Financial comparison'!$E$5-'Financial comparison'!$B$5+1)&gt;$A6,H$5*(1+'Financial comparison'!$H$5)^($A6-$A$5+0.5),0)</f>
        <v>0</v>
      </c>
      <c r="I6" s="2">
        <f>IF(('Financial comparison'!$E$5-'Financial comparison'!$B$5+1)&gt;$A6,IF((A6-$A$5)+1&lt;='Financial comparison'!$N$21,'Financial comparison'!$N$20,0),0)</f>
        <v>0</v>
      </c>
      <c r="J6" s="2">
        <f>IF(('Financial comparison'!$E$5-'Financial comparison'!$B$5+1)&gt;$A6,IF(A6-$A$5+1&lt;='Financial comparison'!$L$22,'Financial comparison'!$N$22/'Financial comparison'!$L$22,0),0)</f>
        <v>0</v>
      </c>
      <c r="K6" s="2">
        <f>IF(('Financial comparison'!$E$5-'Financial comparison'!$B$5+1)&gt;$A6,K$5*(1+'Financial comparison'!$H$5)^($A6-$A$5+0.5),0)</f>
        <v>530.29802941364972</v>
      </c>
      <c r="L6" s="2">
        <f>IF(('Financial comparison'!$E$5-'Financial comparison'!$B$5+1)&gt;$A6,L$5*(1+'Financial comparison'!$H$5)^($A6-$A$5+0.5),0)</f>
        <v>318.17881764818981</v>
      </c>
      <c r="M6" s="2">
        <f>IF(('Financial comparison'!$E$5-'Financial comparison'!$B$5+1)&gt;$A6,M$5*(1+'Financial comparison'!$H$5)^($A6-$A$5+0.5),0)</f>
        <v>265.14901470682486</v>
      </c>
      <c r="N6" s="7">
        <f>(B6+D6)*'Financial comparison'!K321</f>
        <v>0</v>
      </c>
      <c r="O6" s="7">
        <f>(B6+D6)*'Financial comparison'!L33</f>
        <v>0</v>
      </c>
      <c r="P6" s="2">
        <f>IF(('Financial comparison'!$E$5-'Financial comparison'!$B$5+1)&gt;$A6,P$5*(1+'Financial comparison'!$H$5)^($A6-$A$5+0.5),0)</f>
        <v>0</v>
      </c>
      <c r="Q6" s="2">
        <f>IF(('Financial comparison'!$E$5-'Financial comparison'!$B$5+1)&gt;$A6,Q$5*(1+'Financial comparison'!$H$5)^($A6-$A$5+0.5),0)</f>
        <v>0</v>
      </c>
      <c r="R6" s="2">
        <f>IF(('Financial comparison'!$E$5-'Financial comparison'!$B$5+1)&gt;$A6,R$5*(1+'Financial comparison'!$M$5)^($A6-$A$5+0.5),0)</f>
        <v>11536.89732987167</v>
      </c>
      <c r="S6" s="2">
        <f>IF(('Financial comparison'!$E$5-'Financial comparison'!$B$5+1)&gt;$A6,S$5*(1+'Financial comparison'!$M$5)^($A6-$A$5+0.5),0)</f>
        <v>346.10691989615009</v>
      </c>
      <c r="T6" s="2">
        <f>IF(('Financial comparison'!$E$5-'Financial comparison'!$B$5+1)&gt;$A6,T$5*(1+'Financial comparison'!$M$5)^($A6-$A$5+0.5),0)</f>
        <v>230.73794659743339</v>
      </c>
      <c r="U6" s="2">
        <f>IF(('Financial comparison'!$E$5-'Financial comparison'!$B$5+1)&gt;$A6,U$5*(1+'Financial comparison'!$L$15)^($A6-$A$5+0.5),0)</f>
        <v>197.18012070185981</v>
      </c>
      <c r="V6" s="2">
        <f t="shared" ref="V6:V34" si="0">SUM(B6:U6)</f>
        <v>191622.02179448499</v>
      </c>
      <c r="W6" s="2">
        <f>V6*(1+'Financial comparison'!$H$5)^(('Financial comparison'!$E$5-'Financial comparison'!$B$5)-$A6+0.5)</f>
        <v>585997.26369139564</v>
      </c>
    </row>
    <row r="7" spans="1:23">
      <c r="A7" s="14">
        <v>3</v>
      </c>
      <c r="B7" s="2">
        <f>IF(('Financial comparison'!$E$5-'Financial comparison'!$B$5+1)&gt;$A7,B$5*(1+'Financial comparison'!$J$5)^($A7-$A$5+0.5),0)</f>
        <v>153958.18993749571</v>
      </c>
      <c r="D7" s="7">
        <f>'Financial comparison'!$M$13*B7</f>
        <v>30791.637987499143</v>
      </c>
      <c r="E7" s="7">
        <f>B7/52*'Financial comparison'!M34</f>
        <v>5921.4688437498353</v>
      </c>
      <c r="F7" s="7">
        <f>'Financial comparison'!$J$17/52*B7</f>
        <v>0</v>
      </c>
      <c r="G7" s="2">
        <f>IF(('Financial comparison'!$E$5-'Financial comparison'!$B$5+1)&gt;$A7,G$5*(1+'Financial comparison'!$H$5)^($A7-$A$5+0.5),0)</f>
        <v>0</v>
      </c>
      <c r="H7" s="2">
        <f>IF(('Financial comparison'!$E$5-'Financial comparison'!$B$5+1)&gt;$A7,H$5*(1+'Financial comparison'!$H$5)^($A7-$A$5+0.5),0)</f>
        <v>0</v>
      </c>
      <c r="I7" s="2">
        <f>IF(('Financial comparison'!$E$5-'Financial comparison'!$B$5+1)&gt;$A7,IF((A7-$A$5)+1&lt;='Financial comparison'!$N$21,'Financial comparison'!$N$20,0),0)</f>
        <v>0</v>
      </c>
      <c r="J7" s="2">
        <f>IF(('Financial comparison'!$E$5-'Financial comparison'!$B$5+1)&gt;$A7,IF(A7-$A$5+1&lt;='Financial comparison'!$L$22,'Financial comparison'!$N$22/'Financial comparison'!$L$22,0),0)</f>
        <v>0</v>
      </c>
      <c r="K7" s="2">
        <f>IF(('Financial comparison'!$E$5-'Financial comparison'!$B$5+1)&gt;$A7,K$5*(1+'Financial comparison'!$H$5)^($A7-$A$5+0.5),0)</f>
        <v>551.50995059019567</v>
      </c>
      <c r="L7" s="2">
        <f>IF(('Financial comparison'!$E$5-'Financial comparison'!$B$5+1)&gt;$A7,L$5*(1+'Financial comparison'!$H$5)^($A7-$A$5+0.5),0)</f>
        <v>330.90597035411741</v>
      </c>
      <c r="M7" s="2">
        <f>IF(('Financial comparison'!$E$5-'Financial comparison'!$B$5+1)&gt;$A7,M$5*(1+'Financial comparison'!$H$5)^($A7-$A$5+0.5),0)</f>
        <v>275.75497529509784</v>
      </c>
      <c r="N7" s="7">
        <f>(B7+D7)*'Financial comparison'!K322</f>
        <v>0</v>
      </c>
      <c r="O7" s="7">
        <f>(B7+D7)*'Financial comparison'!L34</f>
        <v>0</v>
      </c>
      <c r="P7" s="2">
        <f>IF(('Financial comparison'!$E$5-'Financial comparison'!$B$5+1)&gt;$A7,P$5*(1+'Financial comparison'!$H$5)^($A7-$A$5+0.5),0)</f>
        <v>0</v>
      </c>
      <c r="Q7" s="2">
        <f>IF(('Financial comparison'!$E$5-'Financial comparison'!$B$5+1)&gt;$A7,Q$5*(1+'Financial comparison'!$H$5)^($A7-$A$5+0.5),0)</f>
        <v>0</v>
      </c>
      <c r="R7" s="2">
        <f>IF(('Financial comparison'!$E$5-'Financial comparison'!$B$5+1)&gt;$A7,R$5*(1+'Financial comparison'!$M$5)^($A7-$A$5+0.5),0)</f>
        <v>12690.587062858836</v>
      </c>
      <c r="S7" s="2">
        <f>IF(('Financial comparison'!$E$5-'Financial comparison'!$B$5+1)&gt;$A7,S$5*(1+'Financial comparison'!$M$5)^($A7-$A$5+0.5),0)</f>
        <v>380.71761188576505</v>
      </c>
      <c r="T7" s="2">
        <f>IF(('Financial comparison'!$E$5-'Financial comparison'!$B$5+1)&gt;$A7,T$5*(1+'Financial comparison'!$M$5)^($A7-$A$5+0.5),0)</f>
        <v>253.81174125717672</v>
      </c>
      <c r="U7" s="2">
        <f>IF(('Financial comparison'!$E$5-'Financial comparison'!$B$5+1)&gt;$A7,U$5*(1+'Financial comparison'!$L$15)^($A7-$A$5+0.5),0)</f>
        <v>236.61614484223173</v>
      </c>
      <c r="V7" s="2">
        <f t="shared" si="0"/>
        <v>205391.20022582816</v>
      </c>
      <c r="W7" s="2">
        <f>V7*(1+'Financial comparison'!$H$5)^(('Financial comparison'!$E$5-'Financial comparison'!$B$5)-$A7+0.5)</f>
        <v>603946.77075284475</v>
      </c>
    </row>
    <row r="8" spans="1:23">
      <c r="A8" s="14">
        <v>4</v>
      </c>
      <c r="B8" s="2">
        <f>IF(('Financial comparison'!$E$5-'Financial comparison'!$B$5+1)&gt;$A8,B$5*(1+'Financial comparison'!$J$5)^($A8-$A$5+0.5),0)</f>
        <v>164735.26323312044</v>
      </c>
      <c r="D8" s="7">
        <f>'Financial comparison'!$M$13*B8</f>
        <v>32947.052646624092</v>
      </c>
      <c r="E8" s="7">
        <f>B8/52*'Financial comparison'!M35</f>
        <v>6335.9716628123242</v>
      </c>
      <c r="F8" s="7">
        <f>'Financial comparison'!$J$17/52*B8</f>
        <v>0</v>
      </c>
      <c r="G8" s="2">
        <f>IF(('Financial comparison'!$E$5-'Financial comparison'!$B$5+1)&gt;$A8,G$5*(1+'Financial comparison'!$H$5)^($A8-$A$5+0.5),0)</f>
        <v>0</v>
      </c>
      <c r="H8" s="2">
        <f>IF(('Financial comparison'!$E$5-'Financial comparison'!$B$5+1)&gt;$A8,H$5*(1+'Financial comparison'!$H$5)^($A8-$A$5+0.5),0)</f>
        <v>0</v>
      </c>
      <c r="I8" s="2">
        <f>IF(('Financial comparison'!$E$5-'Financial comparison'!$B$5+1)&gt;$A8,IF((A8-$A$5)+1&lt;='Financial comparison'!$N$21,'Financial comparison'!$N$20,0),0)</f>
        <v>0</v>
      </c>
      <c r="J8" s="2">
        <f>IF(('Financial comparison'!$E$5-'Financial comparison'!$B$5+1)&gt;$A8,IF(A8-$A$5+1&lt;='Financial comparison'!$L$22,'Financial comparison'!$N$22/'Financial comparison'!$L$22,0),0)</f>
        <v>0</v>
      </c>
      <c r="K8" s="2">
        <f>IF(('Financial comparison'!$E$5-'Financial comparison'!$B$5+1)&gt;$A8,K$5*(1+'Financial comparison'!$H$5)^($A8-$A$5+0.5),0)</f>
        <v>573.5703486138035</v>
      </c>
      <c r="L8" s="2">
        <f>IF(('Financial comparison'!$E$5-'Financial comparison'!$B$5+1)&gt;$A8,L$5*(1+'Financial comparison'!$H$5)^($A8-$A$5+0.5),0)</f>
        <v>344.14220916828214</v>
      </c>
      <c r="M8" s="2">
        <f>IF(('Financial comparison'!$E$5-'Financial comparison'!$B$5+1)&gt;$A8,M$5*(1+'Financial comparison'!$H$5)^($A8-$A$5+0.5),0)</f>
        <v>286.78517430690175</v>
      </c>
      <c r="N8" s="7">
        <f>(B8+D8)*'Financial comparison'!K323</f>
        <v>0</v>
      </c>
      <c r="O8" s="7">
        <f>(B8+D8)*'Financial comparison'!L35</f>
        <v>0</v>
      </c>
      <c r="P8" s="2">
        <f>IF(('Financial comparison'!$E$5-'Financial comparison'!$B$5+1)&gt;$A8,P$5*(1+'Financial comparison'!$H$5)^($A8-$A$5+0.5),0)</f>
        <v>0</v>
      </c>
      <c r="Q8" s="2">
        <f>IF(('Financial comparison'!$E$5-'Financial comparison'!$B$5+1)&gt;$A8,Q$5*(1+'Financial comparison'!$H$5)^($A8-$A$5+0.5),0)</f>
        <v>0</v>
      </c>
      <c r="R8" s="2">
        <f>IF(('Financial comparison'!$E$5-'Financial comparison'!$B$5+1)&gt;$A8,R$5*(1+'Financial comparison'!$M$5)^($A8-$A$5+0.5),0)</f>
        <v>13959.645769144719</v>
      </c>
      <c r="S8" s="2">
        <f>IF(('Financial comparison'!$E$5-'Financial comparison'!$B$5+1)&gt;$A8,S$5*(1+'Financial comparison'!$M$5)^($A8-$A$5+0.5),0)</f>
        <v>418.7893730743416</v>
      </c>
      <c r="T8" s="2">
        <f>IF(('Financial comparison'!$E$5-'Financial comparison'!$B$5+1)&gt;$A8,T$5*(1+'Financial comparison'!$M$5)^($A8-$A$5+0.5),0)</f>
        <v>279.1929153828944</v>
      </c>
      <c r="U8" s="2">
        <f>IF(('Financial comparison'!$E$5-'Financial comparison'!$B$5+1)&gt;$A8,U$5*(1+'Financial comparison'!$L$15)^($A8-$A$5+0.5),0)</f>
        <v>283.93937381067809</v>
      </c>
      <c r="V8" s="2">
        <f t="shared" si="0"/>
        <v>220164.35270605847</v>
      </c>
      <c r="W8" s="2">
        <f>V8*(1+'Financial comparison'!$H$5)^(('Financial comparison'!$E$5-'Financial comparison'!$B$5)-$A8+0.5)</f>
        <v>622487.29827948287</v>
      </c>
    </row>
    <row r="9" spans="1:23">
      <c r="A9" s="14">
        <v>5</v>
      </c>
      <c r="B9" s="2">
        <f>IF(('Financial comparison'!$E$5-'Financial comparison'!$B$5+1)&gt;$A9,B$5*(1+'Financial comparison'!$J$5)^($A9-$A$5+0.5),0)</f>
        <v>176266.73165943887</v>
      </c>
      <c r="D9" s="7">
        <f>'Financial comparison'!$M$13*B9</f>
        <v>35253.346331887777</v>
      </c>
      <c r="E9" s="7">
        <f>B9/52*'Financial comparison'!M36</f>
        <v>6779.4896792091877</v>
      </c>
      <c r="F9" s="7">
        <f>'Financial comparison'!$J$17/52*B9</f>
        <v>0</v>
      </c>
      <c r="G9" s="2">
        <f>IF(('Financial comparison'!$E$5-'Financial comparison'!$B$5+1)&gt;$A9,G$5*(1+'Financial comparison'!$H$5)^($A9-$A$5+0.5),0)</f>
        <v>0</v>
      </c>
      <c r="H9" s="2">
        <f>IF(('Financial comparison'!$E$5-'Financial comparison'!$B$5+1)&gt;$A9,H$5*(1+'Financial comparison'!$H$5)^($A9-$A$5+0.5),0)</f>
        <v>0</v>
      </c>
      <c r="I9" s="2">
        <f>IF(('Financial comparison'!$E$5-'Financial comparison'!$B$5+1)&gt;$A9,IF((A9-$A$5)+1&lt;='Financial comparison'!$N$21,'Financial comparison'!$N$20,0),0)</f>
        <v>0</v>
      </c>
      <c r="J9" s="2">
        <f>IF(('Financial comparison'!$E$5-'Financial comparison'!$B$5+1)&gt;$A9,IF(A9-$A$5+1&lt;='Financial comparison'!$L$22,'Financial comparison'!$N$22/'Financial comparison'!$L$22,0),0)</f>
        <v>0</v>
      </c>
      <c r="K9" s="2">
        <f>IF(('Financial comparison'!$E$5-'Financial comparison'!$B$5+1)&gt;$A9,K$5*(1+'Financial comparison'!$H$5)^($A9-$A$5+0.5),0)</f>
        <v>596.51316255835559</v>
      </c>
      <c r="L9" s="2">
        <f>IF(('Financial comparison'!$E$5-'Financial comparison'!$B$5+1)&gt;$A9,L$5*(1+'Financial comparison'!$H$5)^($A9-$A$5+0.5),0)</f>
        <v>357.90789753501338</v>
      </c>
      <c r="M9" s="2">
        <f>IF(('Financial comparison'!$E$5-'Financial comparison'!$B$5+1)&gt;$A9,M$5*(1+'Financial comparison'!$H$5)^($A9-$A$5+0.5),0)</f>
        <v>298.25658127917779</v>
      </c>
      <c r="N9" s="7">
        <f>(B9+D9)*'Financial comparison'!K324</f>
        <v>0</v>
      </c>
      <c r="O9" s="7">
        <f>(B9+D9)*'Financial comparison'!L36</f>
        <v>0</v>
      </c>
      <c r="P9" s="2">
        <f>IF(('Financial comparison'!$E$5-'Financial comparison'!$B$5+1)&gt;$A9,P$5*(1+'Financial comparison'!$H$5)^($A9-$A$5+0.5),0)</f>
        <v>0</v>
      </c>
      <c r="Q9" s="2">
        <f>IF(('Financial comparison'!$E$5-'Financial comparison'!$B$5+1)&gt;$A9,Q$5*(1+'Financial comparison'!$H$5)^($A9-$A$5+0.5),0)</f>
        <v>0</v>
      </c>
      <c r="R9" s="2">
        <f>IF(('Financial comparison'!$E$5-'Financial comparison'!$B$5+1)&gt;$A9,R$5*(1+'Financial comparison'!$M$5)^($A9-$A$5+0.5),0)</f>
        <v>15355.610346059195</v>
      </c>
      <c r="S9" s="2">
        <f>IF(('Financial comparison'!$E$5-'Financial comparison'!$B$5+1)&gt;$A9,S$5*(1+'Financial comparison'!$M$5)^($A9-$A$5+0.5),0)</f>
        <v>460.66831038177583</v>
      </c>
      <c r="T9" s="2">
        <f>IF(('Financial comparison'!$E$5-'Financial comparison'!$B$5+1)&gt;$A9,T$5*(1+'Financial comparison'!$M$5)^($A9-$A$5+0.5),0)</f>
        <v>307.11220692118388</v>
      </c>
      <c r="U9" s="2">
        <f>IF(('Financial comparison'!$E$5-'Financial comparison'!$B$5+1)&gt;$A9,U$5*(1+'Financial comparison'!$L$15)^($A9-$A$5+0.5),0)</f>
        <v>340.72724857281366</v>
      </c>
      <c r="V9" s="2">
        <f t="shared" si="0"/>
        <v>236016.36342384332</v>
      </c>
      <c r="W9" s="2">
        <f>V9*(1+'Financial comparison'!$H$5)^(('Financial comparison'!$E$5-'Financial comparison'!$B$5)-$A9+0.5)</f>
        <v>641641.23568669951</v>
      </c>
    </row>
    <row r="10" spans="1:23">
      <c r="A10" s="14">
        <v>6</v>
      </c>
      <c r="B10" s="2">
        <f>IF(('Financial comparison'!$E$5-'Financial comparison'!$B$5+1)&gt;$A10,B$5*(1+'Financial comparison'!$J$5)^($A10-$A$5+0.5),0)</f>
        <v>188605.4028755996</v>
      </c>
      <c r="D10" s="7">
        <f>'Financial comparison'!$M$13*B10</f>
        <v>37721.080575119922</v>
      </c>
      <c r="E10" s="7">
        <f>B10/52*'Financial comparison'!M37</f>
        <v>10881.080935130747</v>
      </c>
      <c r="F10" s="7">
        <f>'Financial comparison'!$J$17/52*B10</f>
        <v>0</v>
      </c>
      <c r="G10" s="2">
        <f>IF(('Financial comparison'!$E$5-'Financial comparison'!$B$5+1)&gt;$A10,G$5*(1+'Financial comparison'!$H$5)^($A10-$A$5+0.5),0)</f>
        <v>0</v>
      </c>
      <c r="H10" s="2">
        <f>IF(('Financial comparison'!$E$5-'Financial comparison'!$B$5+1)&gt;$A10,H$5*(1+'Financial comparison'!$H$5)^($A10-$A$5+0.5),0)</f>
        <v>0</v>
      </c>
      <c r="I10" s="2">
        <f>IF(('Financial comparison'!$E$5-'Financial comparison'!$B$5+1)&gt;$A10,IF((A10-$A$5)+1&lt;='Financial comparison'!$N$21,'Financial comparison'!$N$20,0),0)</f>
        <v>0</v>
      </c>
      <c r="J10" s="2">
        <f>IF(('Financial comparison'!$E$5-'Financial comparison'!$B$5+1)&gt;$A10,IF(A10-$A$5+1&lt;='Financial comparison'!$L$22,'Financial comparison'!$N$22/'Financial comparison'!$L$22,0),0)</f>
        <v>0</v>
      </c>
      <c r="K10" s="2">
        <f>IF(('Financial comparison'!$E$5-'Financial comparison'!$B$5+1)&gt;$A10,K$5*(1+'Financial comparison'!$H$5)^($A10-$A$5+0.5),0)</f>
        <v>620.37368906068991</v>
      </c>
      <c r="L10" s="2">
        <f>IF(('Financial comparison'!$E$5-'Financial comparison'!$B$5+1)&gt;$A10,L$5*(1+'Financial comparison'!$H$5)^($A10-$A$5+0.5),0)</f>
        <v>372.22421343641395</v>
      </c>
      <c r="M10" s="2">
        <f>IF(('Financial comparison'!$E$5-'Financial comparison'!$B$5+1)&gt;$A10,M$5*(1+'Financial comparison'!$H$5)^($A10-$A$5+0.5),0)</f>
        <v>310.18684453034496</v>
      </c>
      <c r="N10" s="7">
        <f>(B10+D10)*'Financial comparison'!K325</f>
        <v>0</v>
      </c>
      <c r="O10" s="7">
        <f>(B10+D10)*'Financial comparison'!L37</f>
        <v>0</v>
      </c>
      <c r="P10" s="2">
        <f>IF(('Financial comparison'!$E$5-'Financial comparison'!$B$5+1)&gt;$A10,P$5*(1+'Financial comparison'!$H$5)^($A10-$A$5+0.5),0)</f>
        <v>0</v>
      </c>
      <c r="Q10" s="2">
        <f>IF(('Financial comparison'!$E$5-'Financial comparison'!$B$5+1)&gt;$A10,Q$5*(1+'Financial comparison'!$H$5)^($A10-$A$5+0.5),0)</f>
        <v>0</v>
      </c>
      <c r="R10" s="2">
        <f>IF(('Financial comparison'!$E$5-'Financial comparison'!$B$5+1)&gt;$A10,R$5*(1+'Financial comparison'!$M$5)^($A10-$A$5+0.5),0)</f>
        <v>16891.171380665113</v>
      </c>
      <c r="S10" s="2">
        <f>IF(('Financial comparison'!$E$5-'Financial comparison'!$B$5+1)&gt;$A10,S$5*(1+'Financial comparison'!$M$5)^($A10-$A$5+0.5),0)</f>
        <v>506.73514141995338</v>
      </c>
      <c r="T10" s="2">
        <f>IF(('Financial comparison'!$E$5-'Financial comparison'!$B$5+1)&gt;$A10,T$5*(1+'Financial comparison'!$M$5)^($A10-$A$5+0.5),0)</f>
        <v>337.82342761330227</v>
      </c>
      <c r="U10" s="2">
        <f>IF(('Financial comparison'!$E$5-'Financial comparison'!$B$5+1)&gt;$A10,U$5*(1+'Financial comparison'!$L$15)^($A10-$A$5+0.5),0)</f>
        <v>408.87269828737635</v>
      </c>
      <c r="V10" s="2">
        <f t="shared" si="0"/>
        <v>256654.95178086343</v>
      </c>
      <c r="W10" s="2">
        <f>V10*(1+'Financial comparison'!$H$5)^(('Financial comparison'!$E$5-'Financial comparison'!$B$5)-$A10+0.5)</f>
        <v>670913.39157426439</v>
      </c>
    </row>
    <row r="11" spans="1:23">
      <c r="A11" s="14">
        <v>7</v>
      </c>
      <c r="B11" s="2">
        <f>IF(('Financial comparison'!$E$5-'Financial comparison'!$B$5+1)&gt;$A11,B$5*(1+'Financial comparison'!$J$5)^($A11-$A$5+0.5),0)</f>
        <v>201807.78107689158</v>
      </c>
      <c r="D11" s="7">
        <f>'Financial comparison'!$M$13*B11</f>
        <v>40361.556215378318</v>
      </c>
      <c r="E11" s="7">
        <f>B11/52*'Financial comparison'!M38</f>
        <v>11642.756600589899</v>
      </c>
      <c r="F11" s="7">
        <f>'Financial comparison'!$J$17/52*B11</f>
        <v>0</v>
      </c>
      <c r="G11" s="2">
        <f>IF(('Financial comparison'!$E$5-'Financial comparison'!$B$5+1)&gt;$A11,G$5*(1+'Financial comparison'!$H$5)^($A11-$A$5+0.5),0)</f>
        <v>0</v>
      </c>
      <c r="H11" s="2">
        <f>IF(('Financial comparison'!$E$5-'Financial comparison'!$B$5+1)&gt;$A11,H$5*(1+'Financial comparison'!$H$5)^($A11-$A$5+0.5),0)</f>
        <v>0</v>
      </c>
      <c r="I11" s="2">
        <f>IF(('Financial comparison'!$E$5-'Financial comparison'!$B$5+1)&gt;$A11,IF((A11-$A$5)+1&lt;='Financial comparison'!$N$21,'Financial comparison'!$N$20,0),0)</f>
        <v>0</v>
      </c>
      <c r="J11" s="2">
        <f>IF(('Financial comparison'!$E$5-'Financial comparison'!$B$5+1)&gt;$A11,IF(A11-$A$5+1&lt;='Financial comparison'!$L$22,'Financial comparison'!$N$22/'Financial comparison'!$L$22,0),0)</f>
        <v>0</v>
      </c>
      <c r="K11" s="2">
        <f>IF(('Financial comparison'!$E$5-'Financial comparison'!$B$5+1)&gt;$A11,K$5*(1+'Financial comparison'!$H$5)^($A11-$A$5+0.5),0)</f>
        <v>645.18863662311753</v>
      </c>
      <c r="L11" s="2">
        <f>IF(('Financial comparison'!$E$5-'Financial comparison'!$B$5+1)&gt;$A11,L$5*(1+'Financial comparison'!$H$5)^($A11-$A$5+0.5),0)</f>
        <v>387.1131819738705</v>
      </c>
      <c r="M11" s="2">
        <f>IF(('Financial comparison'!$E$5-'Financial comparison'!$B$5+1)&gt;$A11,M$5*(1+'Financial comparison'!$H$5)^($A11-$A$5+0.5),0)</f>
        <v>322.59431831155877</v>
      </c>
      <c r="N11" s="7">
        <f>(B11+D11)*'Financial comparison'!K326</f>
        <v>0</v>
      </c>
      <c r="O11" s="7">
        <f>(B11+D11)*'Financial comparison'!L38</f>
        <v>0</v>
      </c>
      <c r="P11" s="2">
        <f>IF(('Financial comparison'!$E$5-'Financial comparison'!$B$5+1)&gt;$A11,P$5*(1+'Financial comparison'!$H$5)^($A11-$A$5+0.5),0)</f>
        <v>0</v>
      </c>
      <c r="Q11" s="2">
        <f>IF(('Financial comparison'!$E$5-'Financial comparison'!$B$5+1)&gt;$A11,Q$5*(1+'Financial comparison'!$H$5)^($A11-$A$5+0.5),0)</f>
        <v>0</v>
      </c>
      <c r="R11" s="2">
        <f>IF(('Financial comparison'!$E$5-'Financial comparison'!$B$5+1)&gt;$A11,R$5*(1+'Financial comparison'!$M$5)^($A11-$A$5+0.5),0)</f>
        <v>18580.288518731628</v>
      </c>
      <c r="S11" s="2">
        <f>IF(('Financial comparison'!$E$5-'Financial comparison'!$B$5+1)&gt;$A11,S$5*(1+'Financial comparison'!$M$5)^($A11-$A$5+0.5),0)</f>
        <v>557.40865556194876</v>
      </c>
      <c r="T11" s="2">
        <f>IF(('Financial comparison'!$E$5-'Financial comparison'!$B$5+1)&gt;$A11,T$5*(1+'Financial comparison'!$M$5)^($A11-$A$5+0.5),0)</f>
        <v>371.60577037463253</v>
      </c>
      <c r="U11" s="2">
        <f>IF(('Financial comparison'!$E$5-'Financial comparison'!$B$5+1)&gt;$A11,U$5*(1+'Financial comparison'!$L$15)^($A11-$A$5+0.5),0)</f>
        <v>490.64723794485167</v>
      </c>
      <c r="V11" s="2">
        <f t="shared" si="0"/>
        <v>275166.94021238136</v>
      </c>
      <c r="W11" s="2">
        <f>V11*(1+'Financial comparison'!$H$5)^(('Financial comparison'!$E$5-'Financial comparison'!$B$5)-$A11+0.5)</f>
        <v>691639.40440574486</v>
      </c>
    </row>
    <row r="12" spans="1:23">
      <c r="A12" s="14">
        <v>8</v>
      </c>
      <c r="B12" s="2">
        <f>IF(('Financial comparison'!$E$5-'Financial comparison'!$B$5+1)&gt;$A12,B$5*(1+'Financial comparison'!$J$5)^($A12-$A$5+0.5),0)</f>
        <v>215934.32575227399</v>
      </c>
      <c r="D12" s="7">
        <f>'Financial comparison'!$M$13*B12</f>
        <v>43186.865150454803</v>
      </c>
      <c r="E12" s="7">
        <f>B12/52*'Financial comparison'!M39</f>
        <v>12457.749562631192</v>
      </c>
      <c r="F12" s="7">
        <f>'Financial comparison'!$J$17/52*B12</f>
        <v>0</v>
      </c>
      <c r="G12" s="2">
        <f>IF(('Financial comparison'!$E$5-'Financial comparison'!$B$5+1)&gt;$A12,G$5*(1+'Financial comparison'!$H$5)^($A12-$A$5+0.5),0)</f>
        <v>0</v>
      </c>
      <c r="H12" s="2">
        <f>IF(('Financial comparison'!$E$5-'Financial comparison'!$B$5+1)&gt;$A12,H$5*(1+'Financial comparison'!$H$5)^($A12-$A$5+0.5),0)</f>
        <v>0</v>
      </c>
      <c r="I12" s="2">
        <f>IF(('Financial comparison'!$E$5-'Financial comparison'!$B$5+1)&gt;$A12,IF((A12-$A$5)+1&lt;='Financial comparison'!$N$21,'Financial comparison'!$N$20,0),0)</f>
        <v>0</v>
      </c>
      <c r="J12" s="2">
        <f>IF(('Financial comparison'!$E$5-'Financial comparison'!$B$5+1)&gt;$A12,IF(A12-$A$5+1&lt;='Financial comparison'!$L$22,'Financial comparison'!$N$22/'Financial comparison'!$L$22,0),0)</f>
        <v>0</v>
      </c>
      <c r="K12" s="2">
        <f>IF(('Financial comparison'!$E$5-'Financial comparison'!$B$5+1)&gt;$A12,K$5*(1+'Financial comparison'!$H$5)^($A12-$A$5+0.5),0)</f>
        <v>670.99618208804225</v>
      </c>
      <c r="L12" s="2">
        <f>IF(('Financial comparison'!$E$5-'Financial comparison'!$B$5+1)&gt;$A12,L$5*(1+'Financial comparison'!$H$5)^($A12-$A$5+0.5),0)</f>
        <v>402.59770925282533</v>
      </c>
      <c r="M12" s="2">
        <f>IF(('Financial comparison'!$E$5-'Financial comparison'!$B$5+1)&gt;$A12,M$5*(1+'Financial comparison'!$H$5)^($A12-$A$5+0.5),0)</f>
        <v>335.49809104402112</v>
      </c>
      <c r="N12" s="7">
        <f>(B12+D12)*'Financial comparison'!K327</f>
        <v>0</v>
      </c>
      <c r="O12" s="7">
        <f>(B12+D12)*'Financial comparison'!L39</f>
        <v>0</v>
      </c>
      <c r="P12" s="2">
        <f>IF(('Financial comparison'!$E$5-'Financial comparison'!$B$5+1)&gt;$A12,P$5*(1+'Financial comparison'!$H$5)^($A12-$A$5+0.5),0)</f>
        <v>0</v>
      </c>
      <c r="Q12" s="2">
        <f>IF(('Financial comparison'!$E$5-'Financial comparison'!$B$5+1)&gt;$A12,Q$5*(1+'Financial comparison'!$H$5)^($A12-$A$5+0.5),0)</f>
        <v>0</v>
      </c>
      <c r="R12" s="2">
        <f>IF(('Financial comparison'!$E$5-'Financial comparison'!$B$5+1)&gt;$A12,R$5*(1+'Financial comparison'!$M$5)^($A12-$A$5+0.5),0)</f>
        <v>20438.317370604793</v>
      </c>
      <c r="S12" s="2">
        <f>IF(('Financial comparison'!$E$5-'Financial comparison'!$B$5+1)&gt;$A12,S$5*(1+'Financial comparison'!$M$5)^($A12-$A$5+0.5),0)</f>
        <v>613.14952111814375</v>
      </c>
      <c r="T12" s="2">
        <f>IF(('Financial comparison'!$E$5-'Financial comparison'!$B$5+1)&gt;$A12,T$5*(1+'Financial comparison'!$M$5)^($A12-$A$5+0.5),0)</f>
        <v>408.76634741209585</v>
      </c>
      <c r="U12" s="2">
        <f>IF(('Financial comparison'!$E$5-'Financial comparison'!$B$5+1)&gt;$A12,U$5*(1+'Financial comparison'!$L$15)^($A12-$A$5+0.5),0)</f>
        <v>588.77668553382205</v>
      </c>
      <c r="V12" s="2">
        <f t="shared" si="0"/>
        <v>295037.04237241374</v>
      </c>
      <c r="W12" s="2">
        <f>V12*(1+'Financial comparison'!$H$5)^(('Financial comparison'!$E$5-'Financial comparison'!$B$5)-$A12+0.5)</f>
        <v>713060.9935952049</v>
      </c>
    </row>
    <row r="13" spans="1:23">
      <c r="A13" s="14">
        <v>9</v>
      </c>
      <c r="B13" s="2">
        <f>IF(('Financial comparison'!$E$5-'Financial comparison'!$B$5+1)&gt;$A13,B$5*(1+'Financial comparison'!$J$5)^($A13-$A$5+0.5),0)</f>
        <v>231049.72855493322</v>
      </c>
      <c r="D13" s="7">
        <f>'Financial comparison'!$M$13*B13</f>
        <v>46209.945710986649</v>
      </c>
      <c r="E13" s="7">
        <f>B13/52*'Financial comparison'!M40</f>
        <v>13329.792032015379</v>
      </c>
      <c r="F13" s="7">
        <f>'Financial comparison'!$J$17/52*B13</f>
        <v>0</v>
      </c>
      <c r="G13" s="2">
        <f>IF(('Financial comparison'!$E$5-'Financial comparison'!$B$5+1)&gt;$A13,G$5*(1+'Financial comparison'!$H$5)^($A13-$A$5+0.5),0)</f>
        <v>0</v>
      </c>
      <c r="H13" s="2">
        <f>IF(('Financial comparison'!$E$5-'Financial comparison'!$B$5+1)&gt;$A13,H$5*(1+'Financial comparison'!$H$5)^($A13-$A$5+0.5),0)</f>
        <v>0</v>
      </c>
      <c r="I13" s="2">
        <f>IF(('Financial comparison'!$E$5-'Financial comparison'!$B$5+1)&gt;$A13,IF((A13-$A$5)+1&lt;='Financial comparison'!$N$21,'Financial comparison'!$N$20,0),0)</f>
        <v>0</v>
      </c>
      <c r="J13" s="2">
        <f>IF(('Financial comparison'!$E$5-'Financial comparison'!$B$5+1)&gt;$A13,IF(A13-$A$5+1&lt;='Financial comparison'!$L$22,'Financial comparison'!$N$22/'Financial comparison'!$L$22,0),0)</f>
        <v>0</v>
      </c>
      <c r="K13" s="2">
        <f>IF(('Financial comparison'!$E$5-'Financial comparison'!$B$5+1)&gt;$A13,K$5*(1+'Financial comparison'!$H$5)^($A13-$A$5+0.5),0)</f>
        <v>697.836029371564</v>
      </c>
      <c r="L13" s="2">
        <f>IF(('Financial comparison'!$E$5-'Financial comparison'!$B$5+1)&gt;$A13,L$5*(1+'Financial comparison'!$H$5)^($A13-$A$5+0.5),0)</f>
        <v>418.70161762293839</v>
      </c>
      <c r="M13" s="2">
        <f>IF(('Financial comparison'!$E$5-'Financial comparison'!$B$5+1)&gt;$A13,M$5*(1+'Financial comparison'!$H$5)^($A13-$A$5+0.5),0)</f>
        <v>348.918014685782</v>
      </c>
      <c r="N13" s="7">
        <f>(B13+D13)*'Financial comparison'!K328</f>
        <v>0</v>
      </c>
      <c r="O13" s="7">
        <f>(B13+D13)*'Financial comparison'!L40</f>
        <v>0</v>
      </c>
      <c r="P13" s="2">
        <f>IF(('Financial comparison'!$E$5-'Financial comparison'!$B$5+1)&gt;$A13,P$5*(1+'Financial comparison'!$H$5)^($A13-$A$5+0.5),0)</f>
        <v>0</v>
      </c>
      <c r="Q13" s="2">
        <f>IF(('Financial comparison'!$E$5-'Financial comparison'!$B$5+1)&gt;$A13,Q$5*(1+'Financial comparison'!$H$5)^($A13-$A$5+0.5),0)</f>
        <v>0</v>
      </c>
      <c r="R13" s="2">
        <f>IF(('Financial comparison'!$E$5-'Financial comparison'!$B$5+1)&gt;$A13,R$5*(1+'Financial comparison'!$M$5)^($A13-$A$5+0.5),0)</f>
        <v>22482.149107665275</v>
      </c>
      <c r="S13" s="2">
        <f>IF(('Financial comparison'!$E$5-'Financial comparison'!$B$5+1)&gt;$A13,S$5*(1+'Financial comparison'!$M$5)^($A13-$A$5+0.5),0)</f>
        <v>674.46447322995823</v>
      </c>
      <c r="T13" s="2">
        <f>IF(('Financial comparison'!$E$5-'Financial comparison'!$B$5+1)&gt;$A13,T$5*(1+'Financial comparison'!$M$5)^($A13-$A$5+0.5),0)</f>
        <v>449.64298215330547</v>
      </c>
      <c r="U13" s="2">
        <f>IF(('Financial comparison'!$E$5-'Financial comparison'!$B$5+1)&gt;$A13,U$5*(1+'Financial comparison'!$L$15)^($A13-$A$5+0.5),0)</f>
        <v>706.53202264058632</v>
      </c>
      <c r="V13" s="2">
        <f t="shared" si="0"/>
        <v>316367.71054530458</v>
      </c>
      <c r="W13" s="2">
        <f>V13*(1+'Financial comparison'!$H$5)^(('Financial comparison'!$E$5-'Financial comparison'!$B$5)-$A13+0.5)</f>
        <v>735205.83736541553</v>
      </c>
    </row>
    <row r="14" spans="1:23">
      <c r="A14" s="14">
        <v>10</v>
      </c>
      <c r="B14" s="2">
        <f>IF(('Financial comparison'!$E$5-'Financial comparison'!$B$5+1)&gt;$A14,B$5*(1+'Financial comparison'!$J$5)^($A14-$A$5+0.5),0)</f>
        <v>247223.20955377852</v>
      </c>
      <c r="D14" s="7">
        <f>'Financial comparison'!$M$13*B14</f>
        <v>49444.641910755709</v>
      </c>
      <c r="E14" s="7">
        <f>B14/52*'Financial comparison'!M41</f>
        <v>14262.877474256453</v>
      </c>
      <c r="F14" s="7">
        <f>'Financial comparison'!$J$17/52*B14</f>
        <v>0</v>
      </c>
      <c r="G14" s="2">
        <f>IF(('Financial comparison'!$E$5-'Financial comparison'!$B$5+1)&gt;$A14,G$5*(1+'Financial comparison'!$H$5)^($A14-$A$5+0.5),0)</f>
        <v>0</v>
      </c>
      <c r="H14" s="2">
        <f>IF(('Financial comparison'!$E$5-'Financial comparison'!$B$5+1)&gt;$A14,H$5*(1+'Financial comparison'!$H$5)^($A14-$A$5+0.5),0)</f>
        <v>0</v>
      </c>
      <c r="I14" s="2">
        <f>IF(('Financial comparison'!$E$5-'Financial comparison'!$B$5+1)&gt;$A14,IF((A14-$A$5)+1&lt;='Financial comparison'!$N$21,'Financial comparison'!$N$20,0),0)</f>
        <v>0</v>
      </c>
      <c r="J14" s="2">
        <f>IF(('Financial comparison'!$E$5-'Financial comparison'!$B$5+1)&gt;$A14,IF(A14-$A$5+1&lt;='Financial comparison'!$L$22,'Financial comparison'!$N$22/'Financial comparison'!$L$22,0),0)</f>
        <v>0</v>
      </c>
      <c r="K14" s="2">
        <f>IF(('Financial comparison'!$E$5-'Financial comparison'!$B$5+1)&gt;$A14,K$5*(1+'Financial comparison'!$H$5)^($A14-$A$5+0.5),0)</f>
        <v>725.74947054642655</v>
      </c>
      <c r="L14" s="2">
        <f>IF(('Financial comparison'!$E$5-'Financial comparison'!$B$5+1)&gt;$A14,L$5*(1+'Financial comparison'!$H$5)^($A14-$A$5+0.5),0)</f>
        <v>435.44968232785595</v>
      </c>
      <c r="M14" s="2">
        <f>IF(('Financial comparison'!$E$5-'Financial comparison'!$B$5+1)&gt;$A14,M$5*(1+'Financial comparison'!$H$5)^($A14-$A$5+0.5),0)</f>
        <v>362.87473527321328</v>
      </c>
      <c r="N14" s="7">
        <f>(B14+D14)*'Financial comparison'!K329</f>
        <v>0</v>
      </c>
      <c r="O14" s="7">
        <f>(B14+D14)*'Financial comparison'!L41</f>
        <v>0</v>
      </c>
      <c r="P14" s="2">
        <f>IF(('Financial comparison'!$E$5-'Financial comparison'!$B$5+1)&gt;$A14,P$5*(1+'Financial comparison'!$H$5)^($A14-$A$5+0.5),0)</f>
        <v>0</v>
      </c>
      <c r="Q14" s="2">
        <f>IF(('Financial comparison'!$E$5-'Financial comparison'!$B$5+1)&gt;$A14,Q$5*(1+'Financial comparison'!$H$5)^($A14-$A$5+0.5),0)</f>
        <v>0</v>
      </c>
      <c r="R14" s="2">
        <f>IF(('Financial comparison'!$E$5-'Financial comparison'!$B$5+1)&gt;$A14,R$5*(1+'Financial comparison'!$M$5)^($A14-$A$5+0.5),0)</f>
        <v>24730.364018431799</v>
      </c>
      <c r="S14" s="2">
        <f>IF(('Financial comparison'!$E$5-'Financial comparison'!$B$5+1)&gt;$A14,S$5*(1+'Financial comparison'!$M$5)^($A14-$A$5+0.5),0)</f>
        <v>741.91092055295405</v>
      </c>
      <c r="T14" s="2">
        <f>IF(('Financial comparison'!$E$5-'Financial comparison'!$B$5+1)&gt;$A14,T$5*(1+'Financial comparison'!$M$5)^($A14-$A$5+0.5),0)</f>
        <v>494.607280368636</v>
      </c>
      <c r="U14" s="2">
        <f>IF(('Financial comparison'!$E$5-'Financial comparison'!$B$5+1)&gt;$A14,U$5*(1+'Financial comparison'!$L$15)^($A14-$A$5+0.5),0)</f>
        <v>847.83842716870356</v>
      </c>
      <c r="V14" s="2">
        <f t="shared" si="0"/>
        <v>339269.52347346029</v>
      </c>
      <c r="W14" s="2">
        <f>V14*(1+'Financial comparison'!$H$5)^(('Financial comparison'!$E$5-'Financial comparison'!$B$5)-$A14+0.5)</f>
        <v>758103.15564788238</v>
      </c>
    </row>
    <row r="15" spans="1:23">
      <c r="A15" s="14">
        <v>11</v>
      </c>
      <c r="B15" s="2">
        <f>IF(('Financial comparison'!$E$5-'Financial comparison'!$B$5+1)&gt;$A15,B$5*(1+'Financial comparison'!$J$5)^($A15-$A$5+0.5),0)</f>
        <v>264528.83422254305</v>
      </c>
      <c r="D15" s="7">
        <f>'Financial comparison'!$M$13*B15</f>
        <v>52905.766844508616</v>
      </c>
      <c r="E15" s="7">
        <f>B15/52*'Financial comparison'!M42</f>
        <v>20348.371863272543</v>
      </c>
      <c r="F15" s="7">
        <f>'Financial comparison'!$J$17/52*B15</f>
        <v>0</v>
      </c>
      <c r="G15" s="2">
        <f>IF(('Financial comparison'!$E$5-'Financial comparison'!$B$5+1)&gt;$A15,G$5*(1+'Financial comparison'!$H$5)^($A15-$A$5+0.5),0)</f>
        <v>0</v>
      </c>
      <c r="H15" s="2">
        <f>IF(('Financial comparison'!$E$5-'Financial comparison'!$B$5+1)&gt;$A15,H$5*(1+'Financial comparison'!$H$5)^($A15-$A$5+0.5),0)</f>
        <v>0</v>
      </c>
      <c r="I15" s="2">
        <f>IF(('Financial comparison'!$E$5-'Financial comparison'!$B$5+1)&gt;$A15,IF((A15-$A$5)+1&lt;='Financial comparison'!$N$21,'Financial comparison'!$N$20,0),0)</f>
        <v>0</v>
      </c>
      <c r="J15" s="2">
        <f>IF(('Financial comparison'!$E$5-'Financial comparison'!$B$5+1)&gt;$A15,IF(A15-$A$5+1&lt;='Financial comparison'!$L$22,'Financial comparison'!$N$22/'Financial comparison'!$L$22,0),0)</f>
        <v>0</v>
      </c>
      <c r="K15" s="2">
        <f>IF(('Financial comparison'!$E$5-'Financial comparison'!$B$5+1)&gt;$A15,K$5*(1+'Financial comparison'!$H$5)^($A15-$A$5+0.5),0)</f>
        <v>754.77944936828362</v>
      </c>
      <c r="L15" s="2">
        <f>IF(('Financial comparison'!$E$5-'Financial comparison'!$B$5+1)&gt;$A15,L$5*(1+'Financial comparison'!$H$5)^($A15-$A$5+0.5),0)</f>
        <v>452.86766962097022</v>
      </c>
      <c r="M15" s="2">
        <f>IF(('Financial comparison'!$E$5-'Financial comparison'!$B$5+1)&gt;$A15,M$5*(1+'Financial comparison'!$H$5)^($A15-$A$5+0.5),0)</f>
        <v>377.38972468414181</v>
      </c>
      <c r="N15" s="7">
        <f>(B15+D15)*'Financial comparison'!K330</f>
        <v>0</v>
      </c>
      <c r="O15" s="7">
        <f>(B15+D15)*'Financial comparison'!L42</f>
        <v>0</v>
      </c>
      <c r="P15" s="2">
        <f>IF(('Financial comparison'!$E$5-'Financial comparison'!$B$5+1)&gt;$A15,P$5*(1+'Financial comparison'!$H$5)^($A15-$A$5+0.5),0)</f>
        <v>0</v>
      </c>
      <c r="Q15" s="2">
        <f>IF(('Financial comparison'!$E$5-'Financial comparison'!$B$5+1)&gt;$A15,Q$5*(1+'Financial comparison'!$H$5)^($A15-$A$5+0.5),0)</f>
        <v>0</v>
      </c>
      <c r="R15" s="2">
        <f>IF(('Financial comparison'!$E$5-'Financial comparison'!$B$5+1)&gt;$A15,R$5*(1+'Financial comparison'!$M$5)^($A15-$A$5+0.5),0)</f>
        <v>27203.400420274986</v>
      </c>
      <c r="S15" s="2">
        <f>IF(('Financial comparison'!$E$5-'Financial comparison'!$B$5+1)&gt;$A15,S$5*(1+'Financial comparison'!$M$5)^($A15-$A$5+0.5),0)</f>
        <v>816.10201260824954</v>
      </c>
      <c r="T15" s="2">
        <f>IF(('Financial comparison'!$E$5-'Financial comparison'!$B$5+1)&gt;$A15,T$5*(1+'Financial comparison'!$M$5)^($A15-$A$5+0.5),0)</f>
        <v>544.06800840549977</v>
      </c>
      <c r="U15" s="2">
        <f>IF(('Financial comparison'!$E$5-'Financial comparison'!$B$5+1)&gt;$A15,U$5*(1+'Financial comparison'!$L$15)^($A15-$A$5+0.5),0)</f>
        <v>1017.4061126024443</v>
      </c>
      <c r="V15" s="2">
        <f t="shared" si="0"/>
        <v>368948.98632788879</v>
      </c>
      <c r="W15" s="2">
        <f>V15*(1+'Financial comparison'!$H$5)^(('Financial comparison'!$E$5-'Financial comparison'!$B$5)-$A15+0.5)</f>
        <v>792713.83487229317</v>
      </c>
    </row>
    <row r="16" spans="1:23">
      <c r="A16" s="14">
        <v>12</v>
      </c>
      <c r="B16" s="2">
        <f>IF(('Financial comparison'!$E$5-'Financial comparison'!$B$5+1)&gt;$A16,B$5*(1+'Financial comparison'!$J$5)^($A16-$A$5+0.5),0)</f>
        <v>283045.85261812108</v>
      </c>
      <c r="D16" s="7">
        <f>'Financial comparison'!$M$13*B16</f>
        <v>56609.17052362422</v>
      </c>
      <c r="E16" s="7">
        <f>B16/52*'Financial comparison'!M43</f>
        <v>21772.757893701622</v>
      </c>
      <c r="F16" s="7">
        <f>'Financial comparison'!$J$17/52*B16</f>
        <v>0</v>
      </c>
      <c r="G16" s="2">
        <f>IF(('Financial comparison'!$E$5-'Financial comparison'!$B$5+1)&gt;$A16,G$5*(1+'Financial comparison'!$H$5)^($A16-$A$5+0.5),0)</f>
        <v>0</v>
      </c>
      <c r="H16" s="2">
        <f>IF(('Financial comparison'!$E$5-'Financial comparison'!$B$5+1)&gt;$A16,H$5*(1+'Financial comparison'!$H$5)^($A16-$A$5+0.5),0)</f>
        <v>0</v>
      </c>
      <c r="I16" s="2">
        <f>IF(('Financial comparison'!$E$5-'Financial comparison'!$B$5+1)&gt;$A16,IF((A16-$A$5)+1&lt;='Financial comparison'!$N$21,'Financial comparison'!$N$20,0),0)</f>
        <v>0</v>
      </c>
      <c r="J16" s="2">
        <f>IF(('Financial comparison'!$E$5-'Financial comparison'!$B$5+1)&gt;$A16,IF(A16-$A$5+1&lt;='Financial comparison'!$L$22,'Financial comparison'!$N$22/'Financial comparison'!$L$22,0),0)</f>
        <v>0</v>
      </c>
      <c r="K16" s="2">
        <f>IF(('Financial comparison'!$E$5-'Financial comparison'!$B$5+1)&gt;$A16,K$5*(1+'Financial comparison'!$H$5)^($A16-$A$5+0.5),0)</f>
        <v>784.97062734301505</v>
      </c>
      <c r="L16" s="2">
        <f>IF(('Financial comparison'!$E$5-'Financial comparison'!$B$5+1)&gt;$A16,L$5*(1+'Financial comparison'!$H$5)^($A16-$A$5+0.5),0)</f>
        <v>470.98237640580902</v>
      </c>
      <c r="M16" s="2">
        <f>IF(('Financial comparison'!$E$5-'Financial comparison'!$B$5+1)&gt;$A16,M$5*(1+'Financial comparison'!$H$5)^($A16-$A$5+0.5),0)</f>
        <v>392.48531367150753</v>
      </c>
      <c r="N16" s="7">
        <f>(B16+D16)*'Financial comparison'!K331</f>
        <v>0</v>
      </c>
      <c r="O16" s="7">
        <f>(B16+D16)*'Financial comparison'!L43</f>
        <v>0</v>
      </c>
      <c r="P16" s="2">
        <f>IF(('Financial comparison'!$E$5-'Financial comparison'!$B$5+1)&gt;$A16,P$5*(1+'Financial comparison'!$H$5)^($A16-$A$5+0.5),0)</f>
        <v>0</v>
      </c>
      <c r="Q16" s="2">
        <f>IF(('Financial comparison'!$E$5-'Financial comparison'!$B$5+1)&gt;$A16,Q$5*(1+'Financial comparison'!$H$5)^($A16-$A$5+0.5),0)</f>
        <v>0</v>
      </c>
      <c r="R16" s="2">
        <f>IF(('Financial comparison'!$E$5-'Financial comparison'!$B$5+1)&gt;$A16,R$5*(1+'Financial comparison'!$M$5)^($A16-$A$5+0.5),0)</f>
        <v>29923.740462302489</v>
      </c>
      <c r="S16" s="2">
        <f>IF(('Financial comparison'!$E$5-'Financial comparison'!$B$5+1)&gt;$A16,S$5*(1+'Financial comparison'!$M$5)^($A16-$A$5+0.5),0)</f>
        <v>897.71221386907462</v>
      </c>
      <c r="T16" s="2">
        <f>IF(('Financial comparison'!$E$5-'Financial comparison'!$B$5+1)&gt;$A16,T$5*(1+'Financial comparison'!$M$5)^($A16-$A$5+0.5),0)</f>
        <v>598.47480924604974</v>
      </c>
      <c r="U16" s="2">
        <f>IF(('Financial comparison'!$E$5-'Financial comparison'!$B$5+1)&gt;$A16,U$5*(1+'Financial comparison'!$L$15)^($A16-$A$5+0.5),0)</f>
        <v>1220.8873351229331</v>
      </c>
      <c r="V16" s="2">
        <f t="shared" si="0"/>
        <v>395717.03417340771</v>
      </c>
      <c r="W16" s="2">
        <f>V16*(1+'Financial comparison'!$H$5)^(('Financial comparison'!$E$5-'Financial comparison'!$B$5)-$A16+0.5)</f>
        <v>817525.90390408773</v>
      </c>
    </row>
    <row r="17" spans="1:23">
      <c r="A17" s="14">
        <v>13</v>
      </c>
      <c r="B17" s="2">
        <f>IF(('Financial comparison'!$E$5-'Financial comparison'!$B$5+1)&gt;$A17,B$5*(1+'Financial comparison'!$J$5)^($A17-$A$5+0.5),0)</f>
        <v>302859.06230138958</v>
      </c>
      <c r="D17" s="7">
        <f>'Financial comparison'!$M$13*B17</f>
        <v>60571.812460277921</v>
      </c>
      <c r="E17" s="7">
        <f>B17/52*'Financial comparison'!M44</f>
        <v>23296.850946260736</v>
      </c>
      <c r="F17" s="7">
        <f>'Financial comparison'!$J$17/52*B17</f>
        <v>0</v>
      </c>
      <c r="G17" s="2">
        <f>IF(('Financial comparison'!$E$5-'Financial comparison'!$B$5+1)&gt;$A17,G$5*(1+'Financial comparison'!$H$5)^($A17-$A$5+0.5),0)</f>
        <v>0</v>
      </c>
      <c r="H17" s="2">
        <f>IF(('Financial comparison'!$E$5-'Financial comparison'!$B$5+1)&gt;$A17,H$5*(1+'Financial comparison'!$H$5)^($A17-$A$5+0.5),0)</f>
        <v>0</v>
      </c>
      <c r="I17" s="2">
        <f>IF(('Financial comparison'!$E$5-'Financial comparison'!$B$5+1)&gt;$A17,IF((A17-$A$5)+1&lt;='Financial comparison'!$N$21,'Financial comparison'!$N$20,0),0)</f>
        <v>0</v>
      </c>
      <c r="J17" s="2">
        <f>IF(('Financial comparison'!$E$5-'Financial comparison'!$B$5+1)&gt;$A17,IF(A17-$A$5+1&lt;='Financial comparison'!$L$22,'Financial comparison'!$N$22/'Financial comparison'!$L$22,0),0)</f>
        <v>0</v>
      </c>
      <c r="K17" s="2">
        <f>IF(('Financial comparison'!$E$5-'Financial comparison'!$B$5+1)&gt;$A17,K$5*(1+'Financial comparison'!$H$5)^($A17-$A$5+0.5),0)</f>
        <v>816.36945243673563</v>
      </c>
      <c r="L17" s="2">
        <f>IF(('Financial comparison'!$E$5-'Financial comparison'!$B$5+1)&gt;$A17,L$5*(1+'Financial comparison'!$H$5)^($A17-$A$5+0.5),0)</f>
        <v>489.82167146204137</v>
      </c>
      <c r="M17" s="2">
        <f>IF(('Financial comparison'!$E$5-'Financial comparison'!$B$5+1)&gt;$A17,M$5*(1+'Financial comparison'!$H$5)^($A17-$A$5+0.5),0)</f>
        <v>408.18472621836781</v>
      </c>
      <c r="N17" s="7">
        <f>(B17+D17)*'Financial comparison'!K332</f>
        <v>0</v>
      </c>
      <c r="O17" s="7">
        <f>(B17+D17)*'Financial comparison'!L44</f>
        <v>0</v>
      </c>
      <c r="P17" s="2">
        <f>IF(('Financial comparison'!$E$5-'Financial comparison'!$B$5+1)&gt;$A17,P$5*(1+'Financial comparison'!$H$5)^($A17-$A$5+0.5),0)</f>
        <v>0</v>
      </c>
      <c r="Q17" s="2">
        <f>IF(('Financial comparison'!$E$5-'Financial comparison'!$B$5+1)&gt;$A17,Q$5*(1+'Financial comparison'!$H$5)^($A17-$A$5+0.5),0)</f>
        <v>0</v>
      </c>
      <c r="R17" s="2">
        <f>IF(('Financial comparison'!$E$5-'Financial comparison'!$B$5+1)&gt;$A17,R$5*(1+'Financial comparison'!$M$5)^($A17-$A$5+0.5),0)</f>
        <v>32916.114508532737</v>
      </c>
      <c r="S17" s="2">
        <f>IF(('Financial comparison'!$E$5-'Financial comparison'!$B$5+1)&gt;$A17,S$5*(1+'Financial comparison'!$M$5)^($A17-$A$5+0.5),0)</f>
        <v>987.48343525598204</v>
      </c>
      <c r="T17" s="2">
        <f>IF(('Financial comparison'!$E$5-'Financial comparison'!$B$5+1)&gt;$A17,T$5*(1+'Financial comparison'!$M$5)^($A17-$A$5+0.5),0)</f>
        <v>658.3222901706547</v>
      </c>
      <c r="U17" s="2">
        <f>IF(('Financial comparison'!$E$5-'Financial comparison'!$B$5+1)&gt;$A17,U$5*(1+'Financial comparison'!$L$15)^($A17-$A$5+0.5),0)</f>
        <v>1465.0648021475195</v>
      </c>
      <c r="V17" s="2">
        <f t="shared" si="0"/>
        <v>424469.08659415226</v>
      </c>
      <c r="W17" s="2">
        <f>V17*(1+'Financial comparison'!$H$5)^(('Financial comparison'!$E$5-'Financial comparison'!$B$5)-$A17+0.5)</f>
        <v>843197.87715833669</v>
      </c>
    </row>
    <row r="18" spans="1:23">
      <c r="A18" s="14">
        <v>14</v>
      </c>
      <c r="B18" s="2">
        <f>IF(('Financial comparison'!$E$5-'Financial comparison'!$B$5+1)&gt;$A18,B$5*(1+'Financial comparison'!$J$5)^($A18-$A$5+0.5),0)</f>
        <v>324059.19666248688</v>
      </c>
      <c r="D18" s="7">
        <f>'Financial comparison'!$M$13*B18</f>
        <v>64811.83933249738</v>
      </c>
      <c r="E18" s="7">
        <f>B18/52*'Financial comparison'!M45</f>
        <v>24927.630512498992</v>
      </c>
      <c r="F18" s="7">
        <f>'Financial comparison'!$J$17/52*B18</f>
        <v>0</v>
      </c>
      <c r="G18" s="2">
        <f>IF(('Financial comparison'!$E$5-'Financial comparison'!$B$5+1)&gt;$A18,G$5*(1+'Financial comparison'!$H$5)^($A18-$A$5+0.5),0)</f>
        <v>0</v>
      </c>
      <c r="H18" s="2">
        <f>IF(('Financial comparison'!$E$5-'Financial comparison'!$B$5+1)&gt;$A18,H$5*(1+'Financial comparison'!$H$5)^($A18-$A$5+0.5),0)</f>
        <v>0</v>
      </c>
      <c r="I18" s="2">
        <f>IF(('Financial comparison'!$E$5-'Financial comparison'!$B$5+1)&gt;$A18,IF((A18-$A$5)+1&lt;='Financial comparison'!$N$21,'Financial comparison'!$N$20,0),0)</f>
        <v>0</v>
      </c>
      <c r="J18" s="2">
        <f>IF(('Financial comparison'!$E$5-'Financial comparison'!$B$5+1)&gt;$A18,IF(A18-$A$5+1&lt;='Financial comparison'!$L$22,'Financial comparison'!$N$22/'Financial comparison'!$L$22,0),0)</f>
        <v>0</v>
      </c>
      <c r="K18" s="2">
        <f>IF(('Financial comparison'!$E$5-'Financial comparison'!$B$5+1)&gt;$A18,K$5*(1+'Financial comparison'!$H$5)^($A18-$A$5+0.5),0)</f>
        <v>849.02423053420512</v>
      </c>
      <c r="L18" s="2">
        <f>IF(('Financial comparison'!$E$5-'Financial comparison'!$B$5+1)&gt;$A18,L$5*(1+'Financial comparison'!$H$5)^($A18-$A$5+0.5),0)</f>
        <v>509.41453832052304</v>
      </c>
      <c r="M18" s="2">
        <f>IF(('Financial comparison'!$E$5-'Financial comparison'!$B$5+1)&gt;$A18,M$5*(1+'Financial comparison'!$H$5)^($A18-$A$5+0.5),0)</f>
        <v>424.51211526710256</v>
      </c>
      <c r="N18" s="7">
        <f>(B18+D18)*'Financial comparison'!K333</f>
        <v>0</v>
      </c>
      <c r="O18" s="7">
        <f>(B18+D18)*'Financial comparison'!L45</f>
        <v>0</v>
      </c>
      <c r="P18" s="2">
        <f>IF(('Financial comparison'!$E$5-'Financial comparison'!$B$5+1)&gt;$A18,P$5*(1+'Financial comparison'!$H$5)^($A18-$A$5+0.5),0)</f>
        <v>0</v>
      </c>
      <c r="Q18" s="2">
        <f>IF(('Financial comparison'!$E$5-'Financial comparison'!$B$5+1)&gt;$A18,Q$5*(1+'Financial comparison'!$H$5)^($A18-$A$5+0.5),0)</f>
        <v>0</v>
      </c>
      <c r="R18" s="2">
        <f>IF(('Financial comparison'!$E$5-'Financial comparison'!$B$5+1)&gt;$A18,R$5*(1+'Financial comparison'!$M$5)^($A18-$A$5+0.5),0)</f>
        <v>36207.725959386014</v>
      </c>
      <c r="S18" s="2">
        <f>IF(('Financial comparison'!$E$5-'Financial comparison'!$B$5+1)&gt;$A18,S$5*(1+'Financial comparison'!$M$5)^($A18-$A$5+0.5),0)</f>
        <v>1086.2317787815803</v>
      </c>
      <c r="T18" s="2">
        <f>IF(('Financial comparison'!$E$5-'Financial comparison'!$B$5+1)&gt;$A18,T$5*(1+'Financial comparison'!$M$5)^($A18-$A$5+0.5),0)</f>
        <v>724.15451918772021</v>
      </c>
      <c r="U18" s="2">
        <f>IF(('Financial comparison'!$E$5-'Financial comparison'!$B$5+1)&gt;$A18,U$5*(1+'Financial comparison'!$L$15)^($A18-$A$5+0.5),0)</f>
        <v>1758.0777625770238</v>
      </c>
      <c r="V18" s="2">
        <f t="shared" si="0"/>
        <v>455357.80741153745</v>
      </c>
      <c r="W18" s="2">
        <f>V18*(1+'Financial comparison'!$H$5)^(('Financial comparison'!$E$5-'Financial comparison'!$B$5)-$A18+0.5)</f>
        <v>869766.91925559856</v>
      </c>
    </row>
    <row r="19" spans="1:23">
      <c r="A19" s="14">
        <v>15</v>
      </c>
      <c r="B19" s="2">
        <f>IF(('Financial comparison'!$E$5-'Financial comparison'!$B$5+1)&gt;$A19,B$5*(1+'Financial comparison'!$J$5)^($A19-$A$5+0.5),0)</f>
        <v>346743.34042886097</v>
      </c>
      <c r="D19" s="7">
        <f>'Financial comparison'!$M$13*B19</f>
        <v>69348.668085772195</v>
      </c>
      <c r="E19" s="7">
        <f>B19/52*'Financial comparison'!M46</f>
        <v>26672.564648373922</v>
      </c>
      <c r="F19" s="7">
        <f>'Financial comparison'!$J$17/52*B19</f>
        <v>0</v>
      </c>
      <c r="G19" s="2">
        <f>IF(('Financial comparison'!$E$5-'Financial comparison'!$B$5+1)&gt;$A19,G$5*(1+'Financial comparison'!$H$5)^($A19-$A$5+0.5),0)</f>
        <v>0</v>
      </c>
      <c r="H19" s="2">
        <f>IF(('Financial comparison'!$E$5-'Financial comparison'!$B$5+1)&gt;$A19,H$5*(1+'Financial comparison'!$H$5)^($A19-$A$5+0.5),0)</f>
        <v>0</v>
      </c>
      <c r="I19" s="2">
        <f>IF(('Financial comparison'!$E$5-'Financial comparison'!$B$5+1)&gt;$A19,IF((A19-$A$5)+1&lt;='Financial comparison'!$N$21,'Financial comparison'!$N$20,0),0)</f>
        <v>0</v>
      </c>
      <c r="J19" s="2">
        <f>IF(('Financial comparison'!$E$5-'Financial comparison'!$B$5+1)&gt;$A19,IF(A19-$A$5+1&lt;='Financial comparison'!$L$22,'Financial comparison'!$N$22/'Financial comparison'!$L$22,0),0)</f>
        <v>0</v>
      </c>
      <c r="K19" s="2">
        <f>IF(('Financial comparison'!$E$5-'Financial comparison'!$B$5+1)&gt;$A19,K$5*(1+'Financial comparison'!$H$5)^($A19-$A$5+0.5),0)</f>
        <v>882.98519975557338</v>
      </c>
      <c r="L19" s="2">
        <f>IF(('Financial comparison'!$E$5-'Financial comparison'!$B$5+1)&gt;$A19,L$5*(1+'Financial comparison'!$H$5)^($A19-$A$5+0.5),0)</f>
        <v>529.79111985334396</v>
      </c>
      <c r="M19" s="2">
        <f>IF(('Financial comparison'!$E$5-'Financial comparison'!$B$5+1)&gt;$A19,M$5*(1+'Financial comparison'!$H$5)^($A19-$A$5+0.5),0)</f>
        <v>441.49259987778669</v>
      </c>
      <c r="N19" s="7">
        <f>(B19+D19)*'Financial comparison'!K334</f>
        <v>0</v>
      </c>
      <c r="O19" s="7">
        <f>(B19+D19)*'Financial comparison'!L46</f>
        <v>0</v>
      </c>
      <c r="P19" s="2">
        <f>IF(('Financial comparison'!$E$5-'Financial comparison'!$B$5+1)&gt;$A19,P$5*(1+'Financial comparison'!$H$5)^($A19-$A$5+0.5),0)</f>
        <v>0</v>
      </c>
      <c r="Q19" s="2">
        <f>IF(('Financial comparison'!$E$5-'Financial comparison'!$B$5+1)&gt;$A19,Q$5*(1+'Financial comparison'!$H$5)^($A19-$A$5+0.5),0)</f>
        <v>0</v>
      </c>
      <c r="R19" s="2">
        <f>IF(('Financial comparison'!$E$5-'Financial comparison'!$B$5+1)&gt;$A19,R$5*(1+'Financial comparison'!$M$5)^($A19-$A$5+0.5),0)</f>
        <v>39828.498555324615</v>
      </c>
      <c r="S19" s="2">
        <f>IF(('Financial comparison'!$E$5-'Financial comparison'!$B$5+1)&gt;$A19,S$5*(1+'Financial comparison'!$M$5)^($A19-$A$5+0.5),0)</f>
        <v>1194.8549566597385</v>
      </c>
      <c r="T19" s="2">
        <f>IF(('Financial comparison'!$E$5-'Financial comparison'!$B$5+1)&gt;$A19,T$5*(1+'Financial comparison'!$M$5)^($A19-$A$5+0.5),0)</f>
        <v>796.56997110649229</v>
      </c>
      <c r="U19" s="2">
        <f>IF(('Financial comparison'!$E$5-'Financial comparison'!$B$5+1)&gt;$A19,U$5*(1+'Financial comparison'!$L$15)^($A19-$A$5+0.5),0)</f>
        <v>2109.6933150924283</v>
      </c>
      <c r="V19" s="2">
        <f t="shared" si="0"/>
        <v>488548.458880677</v>
      </c>
      <c r="W19" s="2">
        <f>V19*(1+'Financial comparison'!$H$5)^(('Financial comparison'!$E$5-'Financial comparison'!$B$5)-$A19+0.5)</f>
        <v>897272.60179446673</v>
      </c>
    </row>
    <row r="20" spans="1:23">
      <c r="A20" s="14">
        <v>16</v>
      </c>
      <c r="B20" s="2">
        <f>IF(('Financial comparison'!$E$5-'Financial comparison'!$B$5+1)&gt;$A20,B$5*(1+'Financial comparison'!$J$5)^($A20-$A$5+0.5),0)</f>
        <v>371015.37425888126</v>
      </c>
      <c r="D20" s="7">
        <f>'Financial comparison'!$M$13*B20</f>
        <v>74203.074851776255</v>
      </c>
      <c r="E20" s="7">
        <f>B20/52*'Financial comparison'!M47</f>
        <v>28539.644173760098</v>
      </c>
      <c r="F20" s="7">
        <f>'Financial comparison'!$J$17/52*B20</f>
        <v>0</v>
      </c>
      <c r="G20" s="2">
        <f>IF(('Financial comparison'!$E$5-'Financial comparison'!$B$5+1)&gt;$A20,G$5*(1+'Financial comparison'!$H$5)^($A20-$A$5+0.5),0)</f>
        <v>0</v>
      </c>
      <c r="H20" s="2">
        <f>IF(('Financial comparison'!$E$5-'Financial comparison'!$B$5+1)&gt;$A20,H$5*(1+'Financial comparison'!$H$5)^($A20-$A$5+0.5),0)</f>
        <v>0</v>
      </c>
      <c r="I20" s="2">
        <f>IF(('Financial comparison'!$E$5-'Financial comparison'!$B$5+1)&gt;$A20,IF((A20-$A$5)+1&lt;='Financial comparison'!$N$21,'Financial comparison'!$N$20,0),0)</f>
        <v>0</v>
      </c>
      <c r="J20" s="2">
        <f>IF(('Financial comparison'!$E$5-'Financial comparison'!$B$5+1)&gt;$A20,IF(A20-$A$5+1&lt;='Financial comparison'!$L$22,'Financial comparison'!$N$22/'Financial comparison'!$L$22,0),0)</f>
        <v>0</v>
      </c>
      <c r="K20" s="2">
        <f>IF(('Financial comparison'!$E$5-'Financial comparison'!$B$5+1)&gt;$A20,K$5*(1+'Financial comparison'!$H$5)^($A20-$A$5+0.5),0)</f>
        <v>918.30460774579626</v>
      </c>
      <c r="L20" s="2">
        <f>IF(('Financial comparison'!$E$5-'Financial comparison'!$B$5+1)&gt;$A20,L$5*(1+'Financial comparison'!$H$5)^($A20-$A$5+0.5),0)</f>
        <v>550.98276464747778</v>
      </c>
      <c r="M20" s="2">
        <f>IF(('Financial comparison'!$E$5-'Financial comparison'!$B$5+1)&gt;$A20,M$5*(1+'Financial comparison'!$H$5)^($A20-$A$5+0.5),0)</f>
        <v>459.15230387289813</v>
      </c>
      <c r="N20" s="7">
        <f>(B20+D20)*'Financial comparison'!K335</f>
        <v>0</v>
      </c>
      <c r="O20" s="7">
        <f>(B20+D20)*'Financial comparison'!L47</f>
        <v>0</v>
      </c>
      <c r="P20" s="2">
        <f>IF(('Financial comparison'!$E$5-'Financial comparison'!$B$5+1)&gt;$A20,P$5*(1+'Financial comparison'!$H$5)^($A20-$A$5+0.5),0)</f>
        <v>0</v>
      </c>
      <c r="Q20" s="2">
        <f>IF(('Financial comparison'!$E$5-'Financial comparison'!$B$5+1)&gt;$A20,Q$5*(1+'Financial comparison'!$H$5)^($A20-$A$5+0.5),0)</f>
        <v>0</v>
      </c>
      <c r="R20" s="2">
        <f>IF(('Financial comparison'!$E$5-'Financial comparison'!$B$5+1)&gt;$A20,R$5*(1+'Financial comparison'!$M$5)^($A20-$A$5+0.5),0)</f>
        <v>43811.348410857077</v>
      </c>
      <c r="S20" s="2">
        <f>IF(('Financial comparison'!$E$5-'Financial comparison'!$B$5+1)&gt;$A20,S$5*(1+'Financial comparison'!$M$5)^($A20-$A$5+0.5),0)</f>
        <v>1314.3404523257125</v>
      </c>
      <c r="T20" s="2">
        <f>IF(('Financial comparison'!$E$5-'Financial comparison'!$B$5+1)&gt;$A20,T$5*(1+'Financial comparison'!$M$5)^($A20-$A$5+0.5),0)</f>
        <v>876.22696821714158</v>
      </c>
      <c r="U20" s="2">
        <f>IF(('Financial comparison'!$E$5-'Financial comparison'!$B$5+1)&gt;$A20,U$5*(1+'Financial comparison'!$L$15)^($A20-$A$5+0.5),0)</f>
        <v>2531.6319781109132</v>
      </c>
      <c r="V20" s="2">
        <f t="shared" si="0"/>
        <v>524220.08077019459</v>
      </c>
      <c r="W20" s="2">
        <f>V20*(1+'Financial comparison'!$H$5)^(('Financial comparison'!$E$5-'Financial comparison'!$B$5)-$A20+0.5)</f>
        <v>925757.14546950615</v>
      </c>
    </row>
    <row r="21" spans="1:23">
      <c r="A21" s="14">
        <v>17</v>
      </c>
      <c r="B21" s="2">
        <f>IF(('Financial comparison'!$E$5-'Financial comparison'!$B$5+1)&gt;$A21,B$5*(1+'Financial comparison'!$J$5)^($A21-$A$5+0.5),0)</f>
        <v>396986.45045700297</v>
      </c>
      <c r="D21" s="7">
        <f>'Financial comparison'!$M$13*B21</f>
        <v>79397.290091400602</v>
      </c>
      <c r="E21" s="7">
        <f>B21/52*'Financial comparison'!M48</f>
        <v>30537.419265923305</v>
      </c>
      <c r="F21" s="7">
        <f>'Financial comparison'!$J$17/52*B21</f>
        <v>0</v>
      </c>
      <c r="G21" s="2">
        <f>IF(('Financial comparison'!$E$5-'Financial comparison'!$B$5+1)&gt;$A21,G$5*(1+'Financial comparison'!$H$5)^($A21-$A$5+0.5),0)</f>
        <v>0</v>
      </c>
      <c r="H21" s="2">
        <f>IF(('Financial comparison'!$E$5-'Financial comparison'!$B$5+1)&gt;$A21,H$5*(1+'Financial comparison'!$H$5)^($A21-$A$5+0.5),0)</f>
        <v>0</v>
      </c>
      <c r="I21" s="2">
        <f>IF(('Financial comparison'!$E$5-'Financial comparison'!$B$5+1)&gt;$A21,IF((A21-$A$5)+1&lt;='Financial comparison'!$N$21,'Financial comparison'!$N$20,0),0)</f>
        <v>0</v>
      </c>
      <c r="J21" s="2">
        <f>IF(('Financial comparison'!$E$5-'Financial comparison'!$B$5+1)&gt;$A21,IF(A21-$A$5+1&lt;='Financial comparison'!$L$22,'Financial comparison'!$N$22/'Financial comparison'!$L$22,0),0)</f>
        <v>0</v>
      </c>
      <c r="K21" s="2">
        <f>IF(('Financial comparison'!$E$5-'Financial comparison'!$B$5+1)&gt;$A21,K$5*(1+'Financial comparison'!$H$5)^($A21-$A$5+0.5),0)</f>
        <v>955.03679205562821</v>
      </c>
      <c r="L21" s="2">
        <f>IF(('Financial comparison'!$E$5-'Financial comparison'!$B$5+1)&gt;$A21,L$5*(1+'Financial comparison'!$H$5)^($A21-$A$5+0.5),0)</f>
        <v>573.02207523337688</v>
      </c>
      <c r="M21" s="2">
        <f>IF(('Financial comparison'!$E$5-'Financial comparison'!$B$5+1)&gt;$A21,M$5*(1+'Financial comparison'!$H$5)^($A21-$A$5+0.5),0)</f>
        <v>477.51839602781411</v>
      </c>
      <c r="N21" s="7">
        <f>(B21+D21)*'Financial comparison'!K336</f>
        <v>0</v>
      </c>
      <c r="O21" s="7">
        <f>(B21+D21)*'Financial comparison'!L48</f>
        <v>0</v>
      </c>
      <c r="P21" s="2">
        <f>IF(('Financial comparison'!$E$5-'Financial comparison'!$B$5+1)&gt;$A21,P$5*(1+'Financial comparison'!$H$5)^($A21-$A$5+0.5),0)</f>
        <v>0</v>
      </c>
      <c r="Q21" s="2">
        <f>IF(('Financial comparison'!$E$5-'Financial comparison'!$B$5+1)&gt;$A21,Q$5*(1+'Financial comparison'!$H$5)^($A21-$A$5+0.5),0)</f>
        <v>0</v>
      </c>
      <c r="R21" s="2">
        <f>IF(('Financial comparison'!$E$5-'Financial comparison'!$B$5+1)&gt;$A21,R$5*(1+'Financial comparison'!$M$5)^($A21-$A$5+0.5),0)</f>
        <v>48192.483251942787</v>
      </c>
      <c r="S21" s="2">
        <f>IF(('Financial comparison'!$E$5-'Financial comparison'!$B$5+1)&gt;$A21,S$5*(1+'Financial comparison'!$M$5)^($A21-$A$5+0.5),0)</f>
        <v>1445.7744975582837</v>
      </c>
      <c r="T21" s="2">
        <f>IF(('Financial comparison'!$E$5-'Financial comparison'!$B$5+1)&gt;$A21,T$5*(1+'Financial comparison'!$M$5)^($A21-$A$5+0.5),0)</f>
        <v>963.84966503885573</v>
      </c>
      <c r="U21" s="2">
        <f>IF(('Financial comparison'!$E$5-'Financial comparison'!$B$5+1)&gt;$A21,U$5*(1+'Financial comparison'!$L$15)^($A21-$A$5+0.5),0)</f>
        <v>3037.9583737330968</v>
      </c>
      <c r="V21" s="2">
        <f t="shared" si="0"/>
        <v>562566.80286591675</v>
      </c>
      <c r="W21" s="2">
        <f>V21*(1+'Financial comparison'!$H$5)^(('Financial comparison'!$E$5-'Financial comparison'!$B$5)-$A21+0.5)</f>
        <v>955265.69385464559</v>
      </c>
    </row>
    <row r="22" spans="1:23">
      <c r="A22" s="14">
        <v>18</v>
      </c>
      <c r="B22" s="2">
        <f>IF(('Financial comparison'!$E$5-'Financial comparison'!$B$5+1)&gt;$A22,B$5*(1+'Financial comparison'!$J$5)^($A22-$A$5+0.5),0)</f>
        <v>424775.5019889932</v>
      </c>
      <c r="D22" s="7">
        <f>'Financial comparison'!$M$13*B22</f>
        <v>84955.10039779864</v>
      </c>
      <c r="E22" s="7">
        <f>B22/52*'Financial comparison'!M49</f>
        <v>32675.038614537938</v>
      </c>
      <c r="F22" s="7">
        <f>'Financial comparison'!$J$17/52*B22</f>
        <v>0</v>
      </c>
      <c r="G22" s="2">
        <f>IF(('Financial comparison'!$E$5-'Financial comparison'!$B$5+1)&gt;$A22,G$5*(1+'Financial comparison'!$H$5)^($A22-$A$5+0.5),0)</f>
        <v>0</v>
      </c>
      <c r="H22" s="2">
        <f>IF(('Financial comparison'!$E$5-'Financial comparison'!$B$5+1)&gt;$A22,H$5*(1+'Financial comparison'!$H$5)^($A22-$A$5+0.5),0)</f>
        <v>0</v>
      </c>
      <c r="I22" s="2">
        <f>IF(('Financial comparison'!$E$5-'Financial comparison'!$B$5+1)&gt;$A22,IF((A22-$A$5)+1&lt;='Financial comparison'!$N$21,'Financial comparison'!$N$20,0),0)</f>
        <v>0</v>
      </c>
      <c r="J22" s="2">
        <f>IF(('Financial comparison'!$E$5-'Financial comparison'!$B$5+1)&gt;$A22,IF(A22-$A$5+1&lt;='Financial comparison'!$L$22,'Financial comparison'!$N$22/'Financial comparison'!$L$22,0),0)</f>
        <v>0</v>
      </c>
      <c r="K22" s="2">
        <f>IF(('Financial comparison'!$E$5-'Financial comparison'!$B$5+1)&gt;$A22,K$5*(1+'Financial comparison'!$H$5)^($A22-$A$5+0.5),0)</f>
        <v>993.23826373785334</v>
      </c>
      <c r="L22" s="2">
        <f>IF(('Financial comparison'!$E$5-'Financial comparison'!$B$5+1)&gt;$A22,L$5*(1+'Financial comparison'!$H$5)^($A22-$A$5+0.5),0)</f>
        <v>595.94295824271205</v>
      </c>
      <c r="M22" s="2">
        <f>IF(('Financial comparison'!$E$5-'Financial comparison'!$B$5+1)&gt;$A22,M$5*(1+'Financial comparison'!$H$5)^($A22-$A$5+0.5),0)</f>
        <v>496.61913186892667</v>
      </c>
      <c r="N22" s="7">
        <f>(B22+D22)*'Financial comparison'!K337</f>
        <v>0</v>
      </c>
      <c r="O22" s="7">
        <f>(B22+D22)*'Financial comparison'!L49</f>
        <v>0</v>
      </c>
      <c r="P22" s="2">
        <f>IF(('Financial comparison'!$E$5-'Financial comparison'!$B$5+1)&gt;$A22,P$5*(1+'Financial comparison'!$H$5)^($A22-$A$5+0.5),0)</f>
        <v>0</v>
      </c>
      <c r="Q22" s="2">
        <f>IF(('Financial comparison'!$E$5-'Financial comparison'!$B$5+1)&gt;$A22,Q$5*(1+'Financial comparison'!$H$5)^($A22-$A$5+0.5),0)</f>
        <v>0</v>
      </c>
      <c r="R22" s="2">
        <f>IF(('Financial comparison'!$E$5-'Financial comparison'!$B$5+1)&gt;$A22,R$5*(1+'Financial comparison'!$M$5)^($A22-$A$5+0.5),0)</f>
        <v>53011.73157713707</v>
      </c>
      <c r="S22" s="2">
        <f>IF(('Financial comparison'!$E$5-'Financial comparison'!$B$5+1)&gt;$A22,S$5*(1+'Financial comparison'!$M$5)^($A22-$A$5+0.5),0)</f>
        <v>1590.3519473141123</v>
      </c>
      <c r="T22" s="2">
        <f>IF(('Financial comparison'!$E$5-'Financial comparison'!$B$5+1)&gt;$A22,T$5*(1+'Financial comparison'!$M$5)^($A22-$A$5+0.5),0)</f>
        <v>1060.2346315427415</v>
      </c>
      <c r="U22" s="2">
        <f>IF(('Financial comparison'!$E$5-'Financial comparison'!$B$5+1)&gt;$A22,U$5*(1+'Financial comparison'!$L$15)^($A22-$A$5+0.5),0)</f>
        <v>3645.5500484797153</v>
      </c>
      <c r="V22" s="2">
        <f t="shared" si="0"/>
        <v>603799.30955965281</v>
      </c>
      <c r="W22" s="2">
        <f>V22*(1+'Financial comparison'!$H$5)^(('Financial comparison'!$E$5-'Financial comparison'!$B$5)-$A22+0.5)</f>
        <v>985846.62345378567</v>
      </c>
    </row>
    <row r="23" spans="1:23">
      <c r="A23" s="14">
        <v>19</v>
      </c>
      <c r="B23" s="2">
        <f>IF(('Financial comparison'!$E$5-'Financial comparison'!$B$5+1)&gt;$A23,B$5*(1+'Financial comparison'!$J$5)^($A23-$A$5+0.5),0)</f>
        <v>454509.7871282227</v>
      </c>
      <c r="D23" s="7">
        <f>'Financial comparison'!$M$13*B23</f>
        <v>90901.957425644548</v>
      </c>
      <c r="E23" s="7">
        <f>B23/52*'Financial comparison'!M50</f>
        <v>34962.291317555595</v>
      </c>
      <c r="F23" s="7">
        <f>'Financial comparison'!$J$17/52*B23</f>
        <v>0</v>
      </c>
      <c r="G23" s="2">
        <f>IF(('Financial comparison'!$E$5-'Financial comparison'!$B$5+1)&gt;$A23,G$5*(1+'Financial comparison'!$H$5)^($A23-$A$5+0.5),0)</f>
        <v>0</v>
      </c>
      <c r="H23" s="2">
        <f>IF(('Financial comparison'!$E$5-'Financial comparison'!$B$5+1)&gt;$A23,H$5*(1+'Financial comparison'!$H$5)^($A23-$A$5+0.5),0)</f>
        <v>0</v>
      </c>
      <c r="I23" s="2">
        <f>IF(('Financial comparison'!$E$5-'Financial comparison'!$B$5+1)&gt;$A23,IF((A23-$A$5)+1&lt;='Financial comparison'!$N$21,'Financial comparison'!$N$20,0),0)</f>
        <v>0</v>
      </c>
      <c r="J23" s="2">
        <f>IF(('Financial comparison'!$E$5-'Financial comparison'!$B$5+1)&gt;$A23,IF(A23-$A$5+1&lt;='Financial comparison'!$L$22,'Financial comparison'!$N$22/'Financial comparison'!$L$22,0),0)</f>
        <v>0</v>
      </c>
      <c r="K23" s="2">
        <f>IF(('Financial comparison'!$E$5-'Financial comparison'!$B$5+1)&gt;$A23,K$5*(1+'Financial comparison'!$H$5)^($A23-$A$5+0.5),0)</f>
        <v>1032.9677942873677</v>
      </c>
      <c r="L23" s="2">
        <f>IF(('Financial comparison'!$E$5-'Financial comparison'!$B$5+1)&gt;$A23,L$5*(1+'Financial comparison'!$H$5)^($A23-$A$5+0.5),0)</f>
        <v>619.78067657242059</v>
      </c>
      <c r="M23" s="2">
        <f>IF(('Financial comparison'!$E$5-'Financial comparison'!$B$5+1)&gt;$A23,M$5*(1+'Financial comparison'!$H$5)^($A23-$A$5+0.5),0)</f>
        <v>516.48389714368386</v>
      </c>
      <c r="N23" s="7">
        <f>(B23+D23)*'Financial comparison'!K338</f>
        <v>0</v>
      </c>
      <c r="O23" s="7">
        <f>(B23+D23)*'Financial comparison'!L50</f>
        <v>0</v>
      </c>
      <c r="P23" s="2">
        <f>IF(('Financial comparison'!$E$5-'Financial comparison'!$B$5+1)&gt;$A23,P$5*(1+'Financial comparison'!$H$5)^($A23-$A$5+0.5),0)</f>
        <v>0</v>
      </c>
      <c r="Q23" s="2">
        <f>IF(('Financial comparison'!$E$5-'Financial comparison'!$B$5+1)&gt;$A23,Q$5*(1+'Financial comparison'!$H$5)^($A23-$A$5+0.5),0)</f>
        <v>0</v>
      </c>
      <c r="R23" s="2">
        <f>IF(('Financial comparison'!$E$5-'Financial comparison'!$B$5+1)&gt;$A23,R$5*(1+'Financial comparison'!$M$5)^($A23-$A$5+0.5),0)</f>
        <v>58312.904734850788</v>
      </c>
      <c r="S23" s="2">
        <f>IF(('Financial comparison'!$E$5-'Financial comparison'!$B$5+1)&gt;$A23,S$5*(1+'Financial comparison'!$M$5)^($A23-$A$5+0.5),0)</f>
        <v>1749.3871420455237</v>
      </c>
      <c r="T23" s="2">
        <f>IF(('Financial comparison'!$E$5-'Financial comparison'!$B$5+1)&gt;$A23,T$5*(1+'Financial comparison'!$M$5)^($A23-$A$5+0.5),0)</f>
        <v>1166.2580946970158</v>
      </c>
      <c r="U23" s="2">
        <f>IF(('Financial comparison'!$E$5-'Financial comparison'!$B$5+1)&gt;$A23,U$5*(1+'Financial comparison'!$L$15)^($A23-$A$5+0.5),0)</f>
        <v>4374.6600581756584</v>
      </c>
      <c r="V23" s="2">
        <f t="shared" si="0"/>
        <v>648146.47826919542</v>
      </c>
      <c r="W23" s="2">
        <f>V23*(1+'Financial comparison'!$H$5)^(('Financial comparison'!$E$5-'Financial comparison'!$B$5)-$A23+0.5)</f>
        <v>1017551.8953142724</v>
      </c>
    </row>
    <row r="24" spans="1:23">
      <c r="A24" s="14">
        <v>20</v>
      </c>
      <c r="B24" s="2">
        <f>IF(('Financial comparison'!$E$5-'Financial comparison'!$B$5+1)&gt;$A24,B$5*(1+'Financial comparison'!$J$5)^($A24-$A$5+0.5),0)</f>
        <v>486325.47222719836</v>
      </c>
      <c r="D24" s="7">
        <f>'Financial comparison'!$M$13*B24</f>
        <v>97265.094445439681</v>
      </c>
      <c r="E24" s="7">
        <f>B24/52*'Financial comparison'!M51</f>
        <v>37409.651709784492</v>
      </c>
      <c r="F24" s="7">
        <f>'Financial comparison'!$J$17/52*B24</f>
        <v>0</v>
      </c>
      <c r="G24" s="2">
        <f>IF(('Financial comparison'!$E$5-'Financial comparison'!$B$5+1)&gt;$A24,G$5*(1+'Financial comparison'!$H$5)^($A24-$A$5+0.5),0)</f>
        <v>0</v>
      </c>
      <c r="H24" s="2">
        <f>IF(('Financial comparison'!$E$5-'Financial comparison'!$B$5+1)&gt;$A24,H$5*(1+'Financial comparison'!$H$5)^($A24-$A$5+0.5),0)</f>
        <v>0</v>
      </c>
      <c r="I24" s="2">
        <f>IF(('Financial comparison'!$E$5-'Financial comparison'!$B$5+1)&gt;$A24,IF((A24-$A$5)+1&lt;='Financial comparison'!$N$21,'Financial comparison'!$N$20,0),0)</f>
        <v>0</v>
      </c>
      <c r="J24" s="2">
        <f>IF(('Financial comparison'!$E$5-'Financial comparison'!$B$5+1)&gt;$A24,IF(A24-$A$5+1&lt;='Financial comparison'!$L$22,'Financial comparison'!$N$22/'Financial comparison'!$L$22,0),0)</f>
        <v>0</v>
      </c>
      <c r="K24" s="2">
        <f>IF(('Financial comparison'!$E$5-'Financial comparison'!$B$5+1)&gt;$A24,K$5*(1+'Financial comparison'!$H$5)^($A24-$A$5+0.5),0)</f>
        <v>1074.2865060588622</v>
      </c>
      <c r="L24" s="2">
        <f>IF(('Financial comparison'!$E$5-'Financial comparison'!$B$5+1)&gt;$A24,L$5*(1+'Financial comparison'!$H$5)^($A24-$A$5+0.5),0)</f>
        <v>644.57190363531731</v>
      </c>
      <c r="M24" s="2">
        <f>IF(('Financial comparison'!$E$5-'Financial comparison'!$B$5+1)&gt;$A24,M$5*(1+'Financial comparison'!$H$5)^($A24-$A$5+0.5),0)</f>
        <v>537.14325302943109</v>
      </c>
      <c r="N24" s="7">
        <f>(B24+D24)*'Financial comparison'!K339</f>
        <v>0</v>
      </c>
      <c r="O24" s="7">
        <f>(B24+D24)*'Financial comparison'!L51</f>
        <v>0</v>
      </c>
      <c r="P24" s="2">
        <f>IF(('Financial comparison'!$E$5-'Financial comparison'!$B$5+1)&gt;$A24,P$5*(1+'Financial comparison'!$H$5)^($A24-$A$5+0.5),0)</f>
        <v>0</v>
      </c>
      <c r="Q24" s="2">
        <f>IF(('Financial comparison'!$E$5-'Financial comparison'!$B$5+1)&gt;$A24,Q$5*(1+'Financial comparison'!$H$5)^($A24-$A$5+0.5),0)</f>
        <v>0</v>
      </c>
      <c r="R24" s="2">
        <f>IF(('Financial comparison'!$E$5-'Financial comparison'!$B$5+1)&gt;$A24,R$5*(1+'Financial comparison'!$M$5)^($A24-$A$5+0.5),0)</f>
        <v>64144.195208335877</v>
      </c>
      <c r="S24" s="2">
        <f>IF(('Financial comparison'!$E$5-'Financial comparison'!$B$5+1)&gt;$A24,S$5*(1+'Financial comparison'!$M$5)^($A24-$A$5+0.5),0)</f>
        <v>1924.3258562500762</v>
      </c>
      <c r="T24" s="2">
        <f>IF(('Financial comparison'!$E$5-'Financial comparison'!$B$5+1)&gt;$A24,T$5*(1+'Financial comparison'!$M$5)^($A24-$A$5+0.5),0)</f>
        <v>1282.8839041667175</v>
      </c>
      <c r="U24" s="2">
        <f>IF(('Financial comparison'!$E$5-'Financial comparison'!$B$5+1)&gt;$A24,U$5*(1+'Financial comparison'!$L$15)^($A24-$A$5+0.5),0)</f>
        <v>5249.5920698107911</v>
      </c>
      <c r="V24" s="2">
        <f t="shared" si="0"/>
        <v>695857.21708370978</v>
      </c>
      <c r="W24" s="2">
        <f>V24*(1+'Financial comparison'!$H$5)^(('Financial comparison'!$E$5-'Financial comparison'!$B$5)-$A24+0.5)</f>
        <v>1050437.4542987775</v>
      </c>
    </row>
    <row r="25" spans="1:23">
      <c r="A25" s="14">
        <v>21</v>
      </c>
      <c r="B25" s="2">
        <f>IF(('Financial comparison'!$E$5-'Financial comparison'!$B$5+1)&gt;$A25,B$5*(1+'Financial comparison'!$J$5)^($A25-$A$5+0.5),0)</f>
        <v>520368.25528310222</v>
      </c>
      <c r="D25" s="7">
        <f>'Financial comparison'!$M$13*B25</f>
        <v>104073.65105662045</v>
      </c>
      <c r="E25" s="7">
        <f>B25/52*'Financial comparison'!M52</f>
        <v>50035.409161836753</v>
      </c>
      <c r="F25" s="7">
        <f>'Financial comparison'!$J$17/52*B25</f>
        <v>0</v>
      </c>
      <c r="G25" s="2">
        <f>IF(('Financial comparison'!$E$5-'Financial comparison'!$B$5+1)&gt;$A25,G$5*(1+'Financial comparison'!$H$5)^($A25-$A$5+0.5),0)</f>
        <v>0</v>
      </c>
      <c r="H25" s="2">
        <f>IF(('Financial comparison'!$E$5-'Financial comparison'!$B$5+1)&gt;$A25,H$5*(1+'Financial comparison'!$H$5)^($A25-$A$5+0.5),0)</f>
        <v>0</v>
      </c>
      <c r="I25" s="2">
        <f>IF(('Financial comparison'!$E$5-'Financial comparison'!$B$5+1)&gt;$A25,IF((A25-$A$5)+1&lt;='Financial comparison'!$N$21,'Financial comparison'!$N$20,0),0)</f>
        <v>0</v>
      </c>
      <c r="J25" s="2">
        <f>IF(('Financial comparison'!$E$5-'Financial comparison'!$B$5+1)&gt;$A25,IF(A25-$A$5+1&lt;='Financial comparison'!$L$22,'Financial comparison'!$N$22/'Financial comparison'!$L$22,0),0)</f>
        <v>0</v>
      </c>
      <c r="K25" s="2">
        <f>IF(('Financial comparison'!$E$5-'Financial comparison'!$B$5+1)&gt;$A25,K$5*(1+'Financial comparison'!$H$5)^($A25-$A$5+0.5),0)</f>
        <v>1117.2579663012168</v>
      </c>
      <c r="L25" s="2">
        <f>IF(('Financial comparison'!$E$5-'Financial comparison'!$B$5+1)&gt;$A25,L$5*(1+'Financial comparison'!$H$5)^($A25-$A$5+0.5),0)</f>
        <v>670.35477978073004</v>
      </c>
      <c r="M25" s="2">
        <f>IF(('Financial comparison'!$E$5-'Financial comparison'!$B$5+1)&gt;$A25,M$5*(1+'Financial comparison'!$H$5)^($A25-$A$5+0.5),0)</f>
        <v>558.62898315060841</v>
      </c>
      <c r="N25" s="7">
        <f>(B25+D25)*'Financial comparison'!K340</f>
        <v>0</v>
      </c>
      <c r="O25" s="7">
        <f>(B25+D25)*'Financial comparison'!L52</f>
        <v>0</v>
      </c>
      <c r="P25" s="2">
        <f>IF(('Financial comparison'!$E$5-'Financial comparison'!$B$5+1)&gt;$A25,P$5*(1+'Financial comparison'!$H$5)^($A25-$A$5+0.5),0)</f>
        <v>0</v>
      </c>
      <c r="Q25" s="2">
        <f>IF(('Financial comparison'!$E$5-'Financial comparison'!$B$5+1)&gt;$A25,Q$5*(1+'Financial comparison'!$H$5)^($A25-$A$5+0.5),0)</f>
        <v>0</v>
      </c>
      <c r="R25" s="2">
        <f>IF(('Financial comparison'!$E$5-'Financial comparison'!$B$5+1)&gt;$A25,R$5*(1+'Financial comparison'!$M$5)^($A25-$A$5+0.5),0)</f>
        <v>70558.614729169451</v>
      </c>
      <c r="S25" s="2">
        <f>IF(('Financial comparison'!$E$5-'Financial comparison'!$B$5+1)&gt;$A25,S$5*(1+'Financial comparison'!$M$5)^($A25-$A$5+0.5),0)</f>
        <v>2116.7584418750839</v>
      </c>
      <c r="T25" s="2">
        <f>IF(('Financial comparison'!$E$5-'Financial comparison'!$B$5+1)&gt;$A25,T$5*(1+'Financial comparison'!$M$5)^($A25-$A$5+0.5),0)</f>
        <v>1411.1722945833892</v>
      </c>
      <c r="U25" s="2">
        <f>IF(('Financial comparison'!$E$5-'Financial comparison'!$B$5+1)&gt;$A25,U$5*(1+'Financial comparison'!$L$15)^($A25-$A$5+0.5),0)</f>
        <v>6299.5104837729477</v>
      </c>
      <c r="V25" s="2">
        <f t="shared" si="0"/>
        <v>757209.61318019277</v>
      </c>
      <c r="W25" s="2">
        <f>V25*(1+'Financial comparison'!$H$5)^(('Financial comparison'!$E$5-'Financial comparison'!$B$5)-$A25+0.5)</f>
        <v>1099088.9517163788</v>
      </c>
    </row>
    <row r="26" spans="1:23">
      <c r="A26" s="14">
        <v>22</v>
      </c>
      <c r="B26" s="2">
        <f>IF(('Financial comparison'!$E$5-'Financial comparison'!$B$5+1)&gt;$A26,B$5*(1+'Financial comparison'!$J$5)^($A26-$A$5+0.5),0)</f>
        <v>556794.03315291938</v>
      </c>
      <c r="D26" s="7">
        <f>'Financial comparison'!$M$13*B26</f>
        <v>111358.80663058389</v>
      </c>
      <c r="E26" s="7">
        <f>B26/52*'Financial comparison'!M53</f>
        <v>53537.887803165322</v>
      </c>
      <c r="F26" s="7">
        <f>'Financial comparison'!$J$17/52*B26</f>
        <v>0</v>
      </c>
      <c r="G26" s="2">
        <f>IF(('Financial comparison'!$E$5-'Financial comparison'!$B$5+1)&gt;$A26,G$5*(1+'Financial comparison'!$H$5)^($A26-$A$5+0.5),0)</f>
        <v>0</v>
      </c>
      <c r="H26" s="2">
        <f>IF(('Financial comparison'!$E$5-'Financial comparison'!$B$5+1)&gt;$A26,H$5*(1+'Financial comparison'!$H$5)^($A26-$A$5+0.5),0)</f>
        <v>0</v>
      </c>
      <c r="I26" s="2">
        <f>IF(('Financial comparison'!$E$5-'Financial comparison'!$B$5+1)&gt;$A26,IF((A26-$A$5)+1&lt;='Financial comparison'!$N$21,'Financial comparison'!$N$20,0),0)</f>
        <v>0</v>
      </c>
      <c r="J26" s="2">
        <f>IF(('Financial comparison'!$E$5-'Financial comparison'!$B$5+1)&gt;$A26,IF(A26-$A$5+1&lt;='Financial comparison'!$L$22,'Financial comparison'!$N$22/'Financial comparison'!$L$22,0),0)</f>
        <v>0</v>
      </c>
      <c r="K26" s="2">
        <f>IF(('Financial comparison'!$E$5-'Financial comparison'!$B$5+1)&gt;$A26,K$5*(1+'Financial comparison'!$H$5)^($A26-$A$5+0.5),0)</f>
        <v>1161.9482849532653</v>
      </c>
      <c r="L26" s="2">
        <f>IF(('Financial comparison'!$E$5-'Financial comparison'!$B$5+1)&gt;$A26,L$5*(1+'Financial comparison'!$H$5)^($A26-$A$5+0.5),0)</f>
        <v>697.1689709719592</v>
      </c>
      <c r="M26" s="2">
        <f>IF(('Financial comparison'!$E$5-'Financial comparison'!$B$5+1)&gt;$A26,M$5*(1+'Financial comparison'!$H$5)^($A26-$A$5+0.5),0)</f>
        <v>580.97414247663266</v>
      </c>
      <c r="N26" s="7">
        <f>(B26+D26)*'Financial comparison'!K341</f>
        <v>0</v>
      </c>
      <c r="O26" s="7">
        <f>(B26+D26)*'Financial comparison'!L53</f>
        <v>0</v>
      </c>
      <c r="P26" s="2">
        <f>IF(('Financial comparison'!$E$5-'Financial comparison'!$B$5+1)&gt;$A26,P$5*(1+'Financial comparison'!$H$5)^($A26-$A$5+0.5),0)</f>
        <v>0</v>
      </c>
      <c r="Q26" s="2">
        <f>IF(('Financial comparison'!$E$5-'Financial comparison'!$B$5+1)&gt;$A26,Q$5*(1+'Financial comparison'!$H$5)^($A26-$A$5+0.5),0)</f>
        <v>0</v>
      </c>
      <c r="R26" s="2">
        <f>IF(('Financial comparison'!$E$5-'Financial comparison'!$B$5+1)&gt;$A26,R$5*(1+'Financial comparison'!$M$5)^($A26-$A$5+0.5),0)</f>
        <v>77614.476202086415</v>
      </c>
      <c r="S26" s="2">
        <f>IF(('Financial comparison'!$E$5-'Financial comparison'!$B$5+1)&gt;$A26,S$5*(1+'Financial comparison'!$M$5)^($A26-$A$5+0.5),0)</f>
        <v>2328.4342860625925</v>
      </c>
      <c r="T26" s="2">
        <f>IF(('Financial comparison'!$E$5-'Financial comparison'!$B$5+1)&gt;$A26,T$5*(1+'Financial comparison'!$M$5)^($A26-$A$5+0.5),0)</f>
        <v>1552.2895240417283</v>
      </c>
      <c r="U26" s="2">
        <f>IF(('Financial comparison'!$E$5-'Financial comparison'!$B$5+1)&gt;$A26,U$5*(1+'Financial comparison'!$L$15)^($A26-$A$5+0.5),0)</f>
        <v>7559.4125805275362</v>
      </c>
      <c r="V26" s="2">
        <f t="shared" si="0"/>
        <v>813185.43157778867</v>
      </c>
      <c r="W26" s="2">
        <f>V26*(1+'Financial comparison'!$H$5)^(('Financial comparison'!$E$5-'Financial comparison'!$B$5)-$A26+0.5)</f>
        <v>1134940.1854300913</v>
      </c>
    </row>
    <row r="27" spans="1:23">
      <c r="A27" s="14">
        <v>23</v>
      </c>
      <c r="B27" s="2">
        <f>IF(('Financial comparison'!$E$5-'Financial comparison'!$B$5+1)&gt;$A27,B$5*(1+'Financial comparison'!$J$5)^($A27-$A$5+0.5),0)</f>
        <v>595769.61547362385</v>
      </c>
      <c r="D27" s="7">
        <f>'Financial comparison'!$M$13*B27</f>
        <v>119153.92309472477</v>
      </c>
      <c r="E27" s="7">
        <f>B27/52*'Financial comparison'!M54</f>
        <v>57285.539949386912</v>
      </c>
      <c r="F27" s="7">
        <f>'Financial comparison'!$J$17/52*B27</f>
        <v>0</v>
      </c>
      <c r="G27" s="2">
        <f>IF(('Financial comparison'!$E$5-'Financial comparison'!$B$5+1)&gt;$A27,G$5*(1+'Financial comparison'!$H$5)^($A27-$A$5+0.5),0)</f>
        <v>0</v>
      </c>
      <c r="H27" s="2">
        <f>IF(('Financial comparison'!$E$5-'Financial comparison'!$B$5+1)&gt;$A27,H$5*(1+'Financial comparison'!$H$5)^($A27-$A$5+0.5),0)</f>
        <v>0</v>
      </c>
      <c r="I27" s="2">
        <f>IF(('Financial comparison'!$E$5-'Financial comparison'!$B$5+1)&gt;$A27,IF((A27-$A$5)+1&lt;='Financial comparison'!$N$21,'Financial comparison'!$N$20,0),0)</f>
        <v>0</v>
      </c>
      <c r="J27" s="2">
        <f>IF(('Financial comparison'!$E$5-'Financial comparison'!$B$5+1)&gt;$A27,IF(A27-$A$5+1&lt;='Financial comparison'!$L$22,'Financial comparison'!$N$22/'Financial comparison'!$L$22,0),0)</f>
        <v>0</v>
      </c>
      <c r="K27" s="2">
        <f>IF(('Financial comparison'!$E$5-'Financial comparison'!$B$5+1)&gt;$A27,K$5*(1+'Financial comparison'!$H$5)^($A27-$A$5+0.5),0)</f>
        <v>1208.4262163513961</v>
      </c>
      <c r="L27" s="2">
        <f>IF(('Financial comparison'!$E$5-'Financial comparison'!$B$5+1)&gt;$A27,L$5*(1+'Financial comparison'!$H$5)^($A27-$A$5+0.5),0)</f>
        <v>725.05572981083765</v>
      </c>
      <c r="M27" s="2">
        <f>IF(('Financial comparison'!$E$5-'Financial comparison'!$B$5+1)&gt;$A27,M$5*(1+'Financial comparison'!$H$5)^($A27-$A$5+0.5),0)</f>
        <v>604.21310817569804</v>
      </c>
      <c r="N27" s="7">
        <f>(B27+D27)*'Financial comparison'!K342</f>
        <v>0</v>
      </c>
      <c r="O27" s="7">
        <f>(B27+D27)*'Financial comparison'!L54</f>
        <v>0</v>
      </c>
      <c r="P27" s="2">
        <f>IF(('Financial comparison'!$E$5-'Financial comparison'!$B$5+1)&gt;$A27,P$5*(1+'Financial comparison'!$H$5)^($A27-$A$5+0.5),0)</f>
        <v>0</v>
      </c>
      <c r="Q27" s="2">
        <f>IF(('Financial comparison'!$E$5-'Financial comparison'!$B$5+1)&gt;$A27,Q$5*(1+'Financial comparison'!$H$5)^($A27-$A$5+0.5),0)</f>
        <v>0</v>
      </c>
      <c r="R27" s="2">
        <f>IF(('Financial comparison'!$E$5-'Financial comparison'!$B$5+1)&gt;$A27,R$5*(1+'Financial comparison'!$M$5)^($A27-$A$5+0.5),0)</f>
        <v>85375.923822295052</v>
      </c>
      <c r="S27" s="2">
        <f>IF(('Financial comparison'!$E$5-'Financial comparison'!$B$5+1)&gt;$A27,S$5*(1+'Financial comparison'!$M$5)^($A27-$A$5+0.5),0)</f>
        <v>2561.2777146688513</v>
      </c>
      <c r="T27" s="2">
        <f>IF(('Financial comparison'!$E$5-'Financial comparison'!$B$5+1)&gt;$A27,T$5*(1+'Financial comparison'!$M$5)^($A27-$A$5+0.5),0)</f>
        <v>1707.5184764459009</v>
      </c>
      <c r="U27" s="2">
        <f>IF(('Financial comparison'!$E$5-'Financial comparison'!$B$5+1)&gt;$A27,U$5*(1+'Financial comparison'!$L$15)^($A27-$A$5+0.5),0)</f>
        <v>9071.2950966330427</v>
      </c>
      <c r="V27" s="2">
        <f t="shared" si="0"/>
        <v>873462.78868211643</v>
      </c>
      <c r="W27" s="2">
        <f>V27*(1+'Financial comparison'!$H$5)^(('Financial comparison'!$E$5-'Financial comparison'!$B$5)-$A27+0.5)</f>
        <v>1172180.3928033491</v>
      </c>
    </row>
    <row r="28" spans="1:23">
      <c r="A28" s="14">
        <v>24</v>
      </c>
      <c r="B28" s="2">
        <f>IF(('Financial comparison'!$E$5-'Financial comparison'!$B$5+1)&gt;$A28,B$5*(1+'Financial comparison'!$J$5)^($A28-$A$5+0.5),0)</f>
        <v>637473.48855677759</v>
      </c>
      <c r="D28" s="7">
        <f>'Financial comparison'!$M$13*B28</f>
        <v>127494.69771135552</v>
      </c>
      <c r="E28" s="7">
        <f>B28/52*'Financial comparison'!M55</f>
        <v>61295.527745844003</v>
      </c>
      <c r="F28" s="7">
        <f>'Financial comparison'!$J$17/52*B28</f>
        <v>0</v>
      </c>
      <c r="G28" s="2">
        <f>IF(('Financial comparison'!$E$5-'Financial comparison'!$B$5+1)&gt;$A28,G$5*(1+'Financial comparison'!$H$5)^($A28-$A$5+0.5),0)</f>
        <v>0</v>
      </c>
      <c r="H28" s="2">
        <f>IF(('Financial comparison'!$E$5-'Financial comparison'!$B$5+1)&gt;$A28,H$5*(1+'Financial comparison'!$H$5)^($A28-$A$5+0.5),0)</f>
        <v>0</v>
      </c>
      <c r="I28" s="2">
        <f>IF(('Financial comparison'!$E$5-'Financial comparison'!$B$5+1)&gt;$A28,IF((A28-$A$5)+1&lt;='Financial comparison'!$N$21,'Financial comparison'!$N$20,0),0)</f>
        <v>0</v>
      </c>
      <c r="J28" s="2">
        <f>IF(('Financial comparison'!$E$5-'Financial comparison'!$B$5+1)&gt;$A28,IF(A28-$A$5+1&lt;='Financial comparison'!$L$22,'Financial comparison'!$N$22/'Financial comparison'!$L$22,0),0)</f>
        <v>0</v>
      </c>
      <c r="K28" s="2">
        <f>IF(('Financial comparison'!$E$5-'Financial comparison'!$B$5+1)&gt;$A28,K$5*(1+'Financial comparison'!$H$5)^($A28-$A$5+0.5),0)</f>
        <v>1256.763265005452</v>
      </c>
      <c r="L28" s="2">
        <f>IF(('Financial comparison'!$E$5-'Financial comparison'!$B$5+1)&gt;$A28,L$5*(1+'Financial comparison'!$H$5)^($A28-$A$5+0.5),0)</f>
        <v>754.05795900327121</v>
      </c>
      <c r="M28" s="2">
        <f>IF(('Financial comparison'!$E$5-'Financial comparison'!$B$5+1)&gt;$A28,M$5*(1+'Financial comparison'!$H$5)^($A28-$A$5+0.5),0)</f>
        <v>628.38163250272601</v>
      </c>
      <c r="N28" s="7">
        <f>(B28+D28)*'Financial comparison'!K343</f>
        <v>0</v>
      </c>
      <c r="O28" s="7">
        <f>(B28+D28)*'Financial comparison'!L55</f>
        <v>0</v>
      </c>
      <c r="P28" s="2">
        <f>IF(('Financial comparison'!$E$5-'Financial comparison'!$B$5+1)&gt;$A28,P$5*(1+'Financial comparison'!$H$5)^($A28-$A$5+0.5),0)</f>
        <v>0</v>
      </c>
      <c r="Q28" s="2">
        <f>IF(('Financial comparison'!$E$5-'Financial comparison'!$B$5+1)&gt;$A28,Q$5*(1+'Financial comparison'!$H$5)^($A28-$A$5+0.5),0)</f>
        <v>0</v>
      </c>
      <c r="R28" s="2">
        <f>IF(('Financial comparison'!$E$5-'Financial comparison'!$B$5+1)&gt;$A28,R$5*(1+'Financial comparison'!$M$5)^($A28-$A$5+0.5),0)</f>
        <v>93913.516204524582</v>
      </c>
      <c r="S28" s="2">
        <f>IF(('Financial comparison'!$E$5-'Financial comparison'!$B$5+1)&gt;$A28,S$5*(1+'Financial comparison'!$M$5)^($A28-$A$5+0.5),0)</f>
        <v>2817.4054861357372</v>
      </c>
      <c r="T28" s="2">
        <f>IF(('Financial comparison'!$E$5-'Financial comparison'!$B$5+1)&gt;$A28,T$5*(1+'Financial comparison'!$M$5)^($A28-$A$5+0.5),0)</f>
        <v>1878.2703240904916</v>
      </c>
      <c r="U28" s="2">
        <f>IF(('Financial comparison'!$E$5-'Financial comparison'!$B$5+1)&gt;$A28,U$5*(1+'Financial comparison'!$L$15)^($A28-$A$5+0.5),0)</f>
        <v>10885.554115959652</v>
      </c>
      <c r="V28" s="2">
        <f t="shared" si="0"/>
        <v>938397.66300119902</v>
      </c>
      <c r="W28" s="2">
        <f>V28*(1+'Financial comparison'!$H$5)^(('Financial comparison'!$E$5-'Financial comparison'!$B$5)-$A28+0.5)</f>
        <v>1210887.0176041266</v>
      </c>
    </row>
    <row r="29" spans="1:23">
      <c r="A29" s="14">
        <v>25</v>
      </c>
      <c r="B29" s="2">
        <f>IF(('Financial comparison'!$E$5-'Financial comparison'!$B$5+1)&gt;$A29,B$5*(1+'Financial comparison'!$J$5)^($A29-$A$5+0.5),0)</f>
        <v>682096.63275575207</v>
      </c>
      <c r="D29" s="7">
        <f>'Financial comparison'!$M$13*B29</f>
        <v>136419.32655115041</v>
      </c>
      <c r="E29" s="7">
        <f>B29/52*'Financial comparison'!M56</f>
        <v>65586.214688053093</v>
      </c>
      <c r="F29" s="7">
        <f>'Financial comparison'!$J$17/52*B29</f>
        <v>0</v>
      </c>
      <c r="G29" s="2">
        <f>IF(('Financial comparison'!$E$5-'Financial comparison'!$B$5+1)&gt;$A29,G$5*(1+'Financial comparison'!$H$5)^($A29-$A$5+0.5),0)</f>
        <v>0</v>
      </c>
      <c r="H29" s="2">
        <f>IF(('Financial comparison'!$E$5-'Financial comparison'!$B$5+1)&gt;$A29,H$5*(1+'Financial comparison'!$H$5)^($A29-$A$5+0.5),0)</f>
        <v>0</v>
      </c>
      <c r="I29" s="2">
        <f>IF(('Financial comparison'!$E$5-'Financial comparison'!$B$5+1)&gt;$A29,IF((A29-$A$5)+1&lt;='Financial comparison'!$N$21,'Financial comparison'!$N$20,0),0)</f>
        <v>0</v>
      </c>
      <c r="J29" s="2">
        <f>IF(('Financial comparison'!$E$5-'Financial comparison'!$B$5+1)&gt;$A29,IF(A29-$A$5+1&lt;='Financial comparison'!$L$22,'Financial comparison'!$N$22/'Financial comparison'!$L$22,0),0)</f>
        <v>0</v>
      </c>
      <c r="K29" s="2">
        <f>IF(('Financial comparison'!$E$5-'Financial comparison'!$B$5+1)&gt;$A29,K$5*(1+'Financial comparison'!$H$5)^($A29-$A$5+0.5),0)</f>
        <v>1307.0337956056701</v>
      </c>
      <c r="L29" s="2">
        <f>IF(('Financial comparison'!$E$5-'Financial comparison'!$B$5+1)&gt;$A29,L$5*(1+'Financial comparison'!$H$5)^($A29-$A$5+0.5),0)</f>
        <v>784.22027736340203</v>
      </c>
      <c r="M29" s="2">
        <f>IF(('Financial comparison'!$E$5-'Financial comparison'!$B$5+1)&gt;$A29,M$5*(1+'Financial comparison'!$H$5)^($A29-$A$5+0.5),0)</f>
        <v>653.51689780283505</v>
      </c>
      <c r="N29" s="7">
        <f>(B29+D29)*'Financial comparison'!K344</f>
        <v>0</v>
      </c>
      <c r="O29" s="7">
        <f>(B29+D29)*'Financial comparison'!L56</f>
        <v>0</v>
      </c>
      <c r="P29" s="2">
        <f>IF(('Financial comparison'!$E$5-'Financial comparison'!$B$5+1)&gt;$A29,P$5*(1+'Financial comparison'!$H$5)^($A29-$A$5+0.5),0)</f>
        <v>0</v>
      </c>
      <c r="Q29" s="2">
        <f>IF(('Financial comparison'!$E$5-'Financial comparison'!$B$5+1)&gt;$A29,Q$5*(1+'Financial comparison'!$H$5)^($A29-$A$5+0.5),0)</f>
        <v>0</v>
      </c>
      <c r="R29" s="2">
        <f>IF(('Financial comparison'!$E$5-'Financial comparison'!$B$5+1)&gt;$A29,R$5*(1+'Financial comparison'!$M$5)^($A29-$A$5+0.5),0)</f>
        <v>103304.86782497703</v>
      </c>
      <c r="S29" s="2">
        <f>IF(('Financial comparison'!$E$5-'Financial comparison'!$B$5+1)&gt;$A29,S$5*(1+'Financial comparison'!$M$5)^($A29-$A$5+0.5),0)</f>
        <v>3099.1460347493107</v>
      </c>
      <c r="T29" s="2">
        <f>IF(('Financial comparison'!$E$5-'Financial comparison'!$B$5+1)&gt;$A29,T$5*(1+'Financial comparison'!$M$5)^($A29-$A$5+0.5),0)</f>
        <v>2066.0973564995406</v>
      </c>
      <c r="U29" s="2">
        <f>IF(('Financial comparison'!$E$5-'Financial comparison'!$B$5+1)&gt;$A29,U$5*(1+'Financial comparison'!$L$15)^($A29-$A$5+0.5),0)</f>
        <v>13062.664939151588</v>
      </c>
      <c r="V29" s="2">
        <f t="shared" si="0"/>
        <v>1008379.721121105</v>
      </c>
      <c r="W29" s="2">
        <f>V29*(1+'Financial comparison'!$H$5)^(('Financial comparison'!$E$5-'Financial comparison'!$B$5)-$A29+0.5)</f>
        <v>1251144.4951317792</v>
      </c>
    </row>
    <row r="30" spans="1:23">
      <c r="A30" s="14">
        <v>26</v>
      </c>
      <c r="B30" s="2">
        <f>IF(('Financial comparison'!$E$5-'Financial comparison'!$B$5+1)&gt;$A30,B$5*(1+'Financial comparison'!$J$5)^($A30-$A$5+0.5),0)</f>
        <v>729843.39704865473</v>
      </c>
      <c r="D30" s="7">
        <f>'Financial comparison'!$M$13*B30</f>
        <v>145968.67940973095</v>
      </c>
      <c r="E30" s="7">
        <f>B30/52*'Financial comparison'!M57</f>
        <v>70177.2497162168</v>
      </c>
      <c r="F30" s="7">
        <f>'Financial comparison'!$J$17/52*B30</f>
        <v>0</v>
      </c>
      <c r="G30" s="2">
        <f>IF(('Financial comparison'!$E$5-'Financial comparison'!$B$5+1)&gt;$A30,G$5*(1+'Financial comparison'!$H$5)^($A30-$A$5+0.5),0)</f>
        <v>0</v>
      </c>
      <c r="H30" s="2">
        <f>IF(('Financial comparison'!$E$5-'Financial comparison'!$B$5+1)&gt;$A30,H$5*(1+'Financial comparison'!$H$5)^($A30-$A$5+0.5),0)</f>
        <v>0</v>
      </c>
      <c r="I30" s="2">
        <f>IF(('Financial comparison'!$E$5-'Financial comparison'!$B$5+1)&gt;$A30,IF((A30-$A$5)+1&lt;='Financial comparison'!$N$21,'Financial comparison'!$N$20,0),0)</f>
        <v>0</v>
      </c>
      <c r="J30" s="2">
        <f>IF(('Financial comparison'!$E$5-'Financial comparison'!$B$5+1)&gt;$A30,IF(A30-$A$5+1&lt;='Financial comparison'!$L$22,'Financial comparison'!$N$22/'Financial comparison'!$L$22,0),0)</f>
        <v>0</v>
      </c>
      <c r="K30" s="2">
        <f>IF(('Financial comparison'!$E$5-'Financial comparison'!$B$5+1)&gt;$A30,K$5*(1+'Financial comparison'!$H$5)^($A30-$A$5+0.5),0)</f>
        <v>1359.315147429897</v>
      </c>
      <c r="L30" s="2">
        <f>IF(('Financial comparison'!$E$5-'Financial comparison'!$B$5+1)&gt;$A30,L$5*(1+'Financial comparison'!$H$5)^($A30-$A$5+0.5),0)</f>
        <v>815.58908845793826</v>
      </c>
      <c r="M30" s="2">
        <f>IF(('Financial comparison'!$E$5-'Financial comparison'!$B$5+1)&gt;$A30,M$5*(1+'Financial comparison'!$H$5)^($A30-$A$5+0.5),0)</f>
        <v>679.65757371494851</v>
      </c>
      <c r="N30" s="7">
        <f>(B30+D30)*'Financial comparison'!K345</f>
        <v>0</v>
      </c>
      <c r="O30" s="7">
        <f>(B30+D30)*'Financial comparison'!L57</f>
        <v>0</v>
      </c>
      <c r="P30" s="2">
        <f>IF(('Financial comparison'!$E$5-'Financial comparison'!$B$5+1)&gt;$A30,P$5*(1+'Financial comparison'!$H$5)^($A30-$A$5+0.5),0)</f>
        <v>0</v>
      </c>
      <c r="Q30" s="2">
        <f>IF(('Financial comparison'!$E$5-'Financial comparison'!$B$5+1)&gt;$A30,Q$5*(1+'Financial comparison'!$H$5)^($A30-$A$5+0.5),0)</f>
        <v>0</v>
      </c>
      <c r="R30" s="2">
        <f>IF(('Financial comparison'!$E$5-'Financial comparison'!$B$5+1)&gt;$A30,R$5*(1+'Financial comparison'!$M$5)^($A30-$A$5+0.5),0)</f>
        <v>113635.35460747479</v>
      </c>
      <c r="S30" s="2">
        <f>IF(('Financial comparison'!$E$5-'Financial comparison'!$B$5+1)&gt;$A30,S$5*(1+'Financial comparison'!$M$5)^($A30-$A$5+0.5),0)</f>
        <v>3409.0606382242436</v>
      </c>
      <c r="T30" s="2">
        <f>IF(('Financial comparison'!$E$5-'Financial comparison'!$B$5+1)&gt;$A30,T$5*(1+'Financial comparison'!$M$5)^($A30-$A$5+0.5),0)</f>
        <v>2272.7070921494956</v>
      </c>
      <c r="U30" s="2">
        <f>IF(('Financial comparison'!$E$5-'Financial comparison'!$B$5+1)&gt;$A30,U$5*(1+'Financial comparison'!$L$15)^($A30-$A$5+0.5),0)</f>
        <v>15675.197926981895</v>
      </c>
      <c r="V30" s="2">
        <f t="shared" si="0"/>
        <v>1083836.2082490358</v>
      </c>
      <c r="W30" s="2">
        <f>V30*(1+'Financial comparison'!$H$5)^(('Financial comparison'!$E$5-'Financial comparison'!$B$5)-$A30+0.5)</f>
        <v>1293045.1285557777</v>
      </c>
    </row>
    <row r="31" spans="1:23">
      <c r="A31" s="14">
        <v>27</v>
      </c>
      <c r="B31" s="2">
        <f>IF(('Financial comparison'!$E$5-'Financial comparison'!$B$5+1)&gt;$A31,B$5*(1+'Financial comparison'!$J$5)^($A31-$A$5+0.5),0)</f>
        <v>780932.43484206055</v>
      </c>
      <c r="D31" s="7">
        <f>'Financial comparison'!$M$13*B31</f>
        <v>156186.48696841212</v>
      </c>
      <c r="E31" s="7">
        <f>B31/52*'Financial comparison'!M58</f>
        <v>75089.657196351967</v>
      </c>
      <c r="F31" s="7">
        <f>'Financial comparison'!$J$17/52*B31</f>
        <v>0</v>
      </c>
      <c r="G31" s="2">
        <f>IF(('Financial comparison'!$E$5-'Financial comparison'!$B$5+1)&gt;$A31,G$5*(1+'Financial comparison'!$H$5)^($A31-$A$5+0.5),0)</f>
        <v>0</v>
      </c>
      <c r="H31" s="2">
        <f>IF(('Financial comparison'!$E$5-'Financial comparison'!$B$5+1)&gt;$A31,H$5*(1+'Financial comparison'!$H$5)^($A31-$A$5+0.5),0)</f>
        <v>0</v>
      </c>
      <c r="I31" s="2">
        <f>IF(('Financial comparison'!$E$5-'Financial comparison'!$B$5+1)&gt;$A31,IF((A31-$A$5)+1&lt;='Financial comparison'!$N$21,'Financial comparison'!$N$20,0),0)</f>
        <v>0</v>
      </c>
      <c r="J31" s="2">
        <f>IF(('Financial comparison'!$E$5-'Financial comparison'!$B$5+1)&gt;$A31,IF(A31-$A$5+1&lt;='Financial comparison'!$L$22,'Financial comparison'!$N$22/'Financial comparison'!$L$22,0),0)</f>
        <v>0</v>
      </c>
      <c r="K31" s="2">
        <f>IF(('Financial comparison'!$E$5-'Financial comparison'!$B$5+1)&gt;$A31,K$5*(1+'Financial comparison'!$H$5)^($A31-$A$5+0.5),0)</f>
        <v>1413.6877533270929</v>
      </c>
      <c r="L31" s="2">
        <f>IF(('Financial comparison'!$E$5-'Financial comparison'!$B$5+1)&gt;$A31,L$5*(1+'Financial comparison'!$H$5)^($A31-$A$5+0.5),0)</f>
        <v>848.21265199625566</v>
      </c>
      <c r="M31" s="2">
        <f>IF(('Financial comparison'!$E$5-'Financial comparison'!$B$5+1)&gt;$A31,M$5*(1+'Financial comparison'!$H$5)^($A31-$A$5+0.5),0)</f>
        <v>706.84387666354644</v>
      </c>
      <c r="N31" s="7">
        <f>(B31+D31)*'Financial comparison'!K346</f>
        <v>0</v>
      </c>
      <c r="O31" s="7">
        <f>(B31+D31)*'Financial comparison'!L58</f>
        <v>0</v>
      </c>
      <c r="P31" s="2">
        <f>IF(('Financial comparison'!$E$5-'Financial comparison'!$B$5+1)&gt;$A31,P$5*(1+'Financial comparison'!$H$5)^($A31-$A$5+0.5),0)</f>
        <v>0</v>
      </c>
      <c r="Q31" s="2">
        <f>IF(('Financial comparison'!$E$5-'Financial comparison'!$B$5+1)&gt;$A31,Q$5*(1+'Financial comparison'!$H$5)^($A31-$A$5+0.5),0)</f>
        <v>0</v>
      </c>
      <c r="R31" s="2">
        <f>IF(('Financial comparison'!$E$5-'Financial comparison'!$B$5+1)&gt;$A31,R$5*(1+'Financial comparison'!$M$5)^($A31-$A$5+0.5),0)</f>
        <v>124998.89006822224</v>
      </c>
      <c r="S31" s="2">
        <f>IF(('Financial comparison'!$E$5-'Financial comparison'!$B$5+1)&gt;$A31,S$5*(1+'Financial comparison'!$M$5)^($A31-$A$5+0.5),0)</f>
        <v>3749.9667020466673</v>
      </c>
      <c r="T31" s="2">
        <f>IF(('Financial comparison'!$E$5-'Financial comparison'!$B$5+1)&gt;$A31,T$5*(1+'Financial comparison'!$M$5)^($A31-$A$5+0.5),0)</f>
        <v>2499.977801364445</v>
      </c>
      <c r="U31" s="2">
        <f>IF(('Financial comparison'!$E$5-'Financial comparison'!$B$5+1)&gt;$A31,U$5*(1+'Financial comparison'!$L$15)^($A31-$A$5+0.5),0)</f>
        <v>18810.23751237828</v>
      </c>
      <c r="V31" s="2">
        <f t="shared" si="0"/>
        <v>1165236.3953728231</v>
      </c>
      <c r="W31" s="2">
        <f>V31*(1+'Financial comparison'!$H$5)^(('Financial comparison'!$E$5-'Financial comparison'!$B$5)-$A31+0.5)</f>
        <v>1336690.0910229639</v>
      </c>
    </row>
    <row r="32" spans="1:23">
      <c r="A32" s="14">
        <v>28</v>
      </c>
      <c r="B32" s="2">
        <f>IF(('Financial comparison'!$E$5-'Financial comparison'!$B$5+1)&gt;$A32,B$5*(1+'Financial comparison'!$J$5)^($A32-$A$5+0.5),0)</f>
        <v>835597.70528100501</v>
      </c>
      <c r="D32" s="7">
        <f>'Financial comparison'!$M$13*B32</f>
        <v>167119.54105620101</v>
      </c>
      <c r="E32" s="7">
        <f>B32/52*'Financial comparison'!M59</f>
        <v>80345.933200096639</v>
      </c>
      <c r="F32" s="7">
        <f>'Financial comparison'!$J$17/52*B32</f>
        <v>0</v>
      </c>
      <c r="G32" s="2">
        <f>IF(('Financial comparison'!$E$5-'Financial comparison'!$B$5+1)&gt;$A32,G$5*(1+'Financial comparison'!$H$5)^($A32-$A$5+0.5),0)</f>
        <v>0</v>
      </c>
      <c r="H32" s="2">
        <f>IF(('Financial comparison'!$E$5-'Financial comparison'!$B$5+1)&gt;$A32,H$5*(1+'Financial comparison'!$H$5)^($A32-$A$5+0.5),0)</f>
        <v>0</v>
      </c>
      <c r="I32" s="2">
        <f>IF(('Financial comparison'!$E$5-'Financial comparison'!$B$5+1)&gt;$A32,IF((A32-$A$5)+1&lt;='Financial comparison'!$N$21,'Financial comparison'!$N$20,0),0)</f>
        <v>0</v>
      </c>
      <c r="J32" s="2">
        <f>IF(('Financial comparison'!$E$5-'Financial comparison'!$B$5+1)&gt;$A32,IF(A32-$A$5+1&lt;='Financial comparison'!$L$22,'Financial comparison'!$N$22/'Financial comparison'!$L$22,0),0)</f>
        <v>0</v>
      </c>
      <c r="K32" s="2">
        <f>IF(('Financial comparison'!$E$5-'Financial comparison'!$B$5+1)&gt;$A32,K$5*(1+'Financial comparison'!$H$5)^($A32-$A$5+0.5),0)</f>
        <v>1470.2352634601768</v>
      </c>
      <c r="L32" s="2">
        <f>IF(('Financial comparison'!$E$5-'Financial comparison'!$B$5+1)&gt;$A32,L$5*(1+'Financial comparison'!$H$5)^($A32-$A$5+0.5),0)</f>
        <v>882.14115807610608</v>
      </c>
      <c r="M32" s="2">
        <f>IF(('Financial comparison'!$E$5-'Financial comparison'!$B$5+1)&gt;$A32,M$5*(1+'Financial comparison'!$H$5)^($A32-$A$5+0.5),0)</f>
        <v>735.11763173008842</v>
      </c>
      <c r="N32" s="7">
        <f>(B32+D32)*'Financial comparison'!K347</f>
        <v>0</v>
      </c>
      <c r="O32" s="7">
        <f>(B32+D32)*'Financial comparison'!L59</f>
        <v>0</v>
      </c>
      <c r="P32" s="2">
        <f>IF(('Financial comparison'!$E$5-'Financial comparison'!$B$5+1)&gt;$A32,P$5*(1+'Financial comparison'!$H$5)^($A32-$A$5+0.5),0)</f>
        <v>0</v>
      </c>
      <c r="Q32" s="2">
        <f>IF(('Financial comparison'!$E$5-'Financial comparison'!$B$5+1)&gt;$A32,Q$5*(1+'Financial comparison'!$H$5)^($A32-$A$5+0.5),0)</f>
        <v>0</v>
      </c>
      <c r="R32" s="2">
        <f>IF(('Financial comparison'!$E$5-'Financial comparison'!$B$5+1)&gt;$A32,R$5*(1+'Financial comparison'!$M$5)^($A32-$A$5+0.5),0)</f>
        <v>137498.77907504447</v>
      </c>
      <c r="S32" s="2">
        <f>IF(('Financial comparison'!$E$5-'Financial comparison'!$B$5+1)&gt;$A32,S$5*(1+'Financial comparison'!$M$5)^($A32-$A$5+0.5),0)</f>
        <v>4124.9633722513336</v>
      </c>
      <c r="T32" s="2">
        <f>IF(('Financial comparison'!$E$5-'Financial comparison'!$B$5+1)&gt;$A32,T$5*(1+'Financial comparison'!$M$5)^($A32-$A$5+0.5),0)</f>
        <v>2749.9755815008893</v>
      </c>
      <c r="U32" s="2">
        <f>IF(('Financial comparison'!$E$5-'Financial comparison'!$B$5+1)&gt;$A32,U$5*(1+'Financial comparison'!$L$15)^($A32-$A$5+0.5),0)</f>
        <v>22572.285014853944</v>
      </c>
      <c r="V32" s="2">
        <f t="shared" si="0"/>
        <v>1253096.6766342195</v>
      </c>
      <c r="W32" s="2">
        <f>V32*(1+'Financial comparison'!$H$5)^(('Financial comparison'!$E$5-'Financial comparison'!$B$5)-$A32+0.5)</f>
        <v>1382190.5724305536</v>
      </c>
    </row>
    <row r="33" spans="1:23">
      <c r="A33" s="14">
        <v>29</v>
      </c>
      <c r="B33" s="2">
        <f>IF(('Financial comparison'!$E$5-'Financial comparison'!$B$5+1)&gt;$A33,B$5*(1+'Financial comparison'!$J$5)^($A33-$A$5+0.5),0)</f>
        <v>894089.54465067526</v>
      </c>
      <c r="D33" s="7">
        <f>'Financial comparison'!$M$13*B33</f>
        <v>178817.90893013508</v>
      </c>
      <c r="E33" s="7">
        <f>B33/52*'Financial comparison'!M60</f>
        <v>85970.148524103395</v>
      </c>
      <c r="F33" s="7">
        <f>'Financial comparison'!$J$17/52*B33</f>
        <v>0</v>
      </c>
      <c r="G33" s="2">
        <f>IF(('Financial comparison'!$E$5-'Financial comparison'!$B$5+1)&gt;$A33,G$5*(1+'Financial comparison'!$H$5)^($A33-$A$5+0.5),0)</f>
        <v>0</v>
      </c>
      <c r="H33" s="2">
        <f>IF(('Financial comparison'!$E$5-'Financial comparison'!$B$5+1)&gt;$A33,H$5*(1+'Financial comparison'!$H$5)^($A33-$A$5+0.5),0)</f>
        <v>0</v>
      </c>
      <c r="I33" s="2">
        <f>IF(('Financial comparison'!$E$5-'Financial comparison'!$B$5+1)&gt;$A33,IF((A33-$A$5)+1&lt;='Financial comparison'!$N$21,'Financial comparison'!$N$20,0),0)</f>
        <v>0</v>
      </c>
      <c r="J33" s="2">
        <f>IF(('Financial comparison'!$E$5-'Financial comparison'!$B$5+1)&gt;$A33,IF(A33-$A$5+1&lt;='Financial comparison'!$L$22,'Financial comparison'!$N$22/'Financial comparison'!$L$22,0),0)</f>
        <v>0</v>
      </c>
      <c r="K33" s="2">
        <f>IF(('Financial comparison'!$E$5-'Financial comparison'!$B$5+1)&gt;$A33,K$5*(1+'Financial comparison'!$H$5)^($A33-$A$5+0.5),0)</f>
        <v>1529.0446739985839</v>
      </c>
      <c r="L33" s="2">
        <f>IF(('Financial comparison'!$E$5-'Financial comparison'!$B$5+1)&gt;$A33,L$5*(1+'Financial comparison'!$H$5)^($A33-$A$5+0.5),0)</f>
        <v>917.42680439915034</v>
      </c>
      <c r="M33" s="2">
        <f>IF(('Financial comparison'!$E$5-'Financial comparison'!$B$5+1)&gt;$A33,M$5*(1+'Financial comparison'!$H$5)^($A33-$A$5+0.5),0)</f>
        <v>764.52233699929195</v>
      </c>
      <c r="N33" s="7">
        <f>(B33+D33)*'Financial comparison'!K348</f>
        <v>0</v>
      </c>
      <c r="O33" s="7">
        <f>(B33+D33)*'Financial comparison'!L60</f>
        <v>0</v>
      </c>
      <c r="P33" s="2">
        <f>IF(('Financial comparison'!$E$5-'Financial comparison'!$B$5+1)&gt;$A33,P$5*(1+'Financial comparison'!$H$5)^($A33-$A$5+0.5),0)</f>
        <v>0</v>
      </c>
      <c r="Q33" s="2">
        <f>IF(('Financial comparison'!$E$5-'Financial comparison'!$B$5+1)&gt;$A33,Q$5*(1+'Financial comparison'!$H$5)^($A33-$A$5+0.5),0)</f>
        <v>0</v>
      </c>
      <c r="R33" s="2">
        <f>IF(('Financial comparison'!$E$5-'Financial comparison'!$B$5+1)&gt;$A33,R$5*(1+'Financial comparison'!$M$5)^($A33-$A$5+0.5),0)</f>
        <v>151248.65698254894</v>
      </c>
      <c r="S33" s="2">
        <f>IF(('Financial comparison'!$E$5-'Financial comparison'!$B$5+1)&gt;$A33,S$5*(1+'Financial comparison'!$M$5)^($A33-$A$5+0.5),0)</f>
        <v>4537.4597094764686</v>
      </c>
      <c r="T33" s="2">
        <f>IF(('Financial comparison'!$E$5-'Financial comparison'!$B$5+1)&gt;$A33,T$5*(1+'Financial comparison'!$M$5)^($A33-$A$5+0.5),0)</f>
        <v>3024.9731396509792</v>
      </c>
      <c r="U33" s="2">
        <f>IF(('Financial comparison'!$E$5-'Financial comparison'!$B$5+1)&gt;$A33,U$5*(1+'Financial comparison'!$L$15)^($A33-$A$5+0.5),0)</f>
        <v>27086.742017824716</v>
      </c>
      <c r="V33" s="2">
        <f t="shared" si="0"/>
        <v>1347986.4277698116</v>
      </c>
      <c r="W33" s="2">
        <f>V33*(1+'Financial comparison'!$H$5)^(('Financial comparison'!$E$5-'Financial comparison'!$B$5)-$A33+0.5)</f>
        <v>1429669.0926453522</v>
      </c>
    </row>
    <row r="34" spans="1:23">
      <c r="A34" s="14">
        <v>30</v>
      </c>
      <c r="B34" s="2">
        <f>IF(('Financial comparison'!$E$5-'Financial comparison'!$B$5+1)&gt;$A34,B$5*(1+'Financial comparison'!$J$5)^($A34-$A$5+0.5),0)</f>
        <v>956675.81277622259</v>
      </c>
      <c r="D34" s="7">
        <f>'Financial comparison'!$M$13*B34</f>
        <v>191335.16255524452</v>
      </c>
      <c r="E34" s="7">
        <f>B34/52*'Financial comparison'!M61</f>
        <v>91988.058920790631</v>
      </c>
      <c r="F34" s="7">
        <f>'Financial comparison'!$J$17/52*B34</f>
        <v>0</v>
      </c>
      <c r="G34" s="2">
        <f>IF(('Financial comparison'!$E$5-'Financial comparison'!$B$5+1)&gt;$A34,G$5*(1+'Financial comparison'!$H$5)^($A34-$A$5+0.5),0)</f>
        <v>0</v>
      </c>
      <c r="H34" s="2">
        <f>IF(('Financial comparison'!$E$5-'Financial comparison'!$B$5+1)&gt;$A34,H$5*(1+'Financial comparison'!$H$5)^($A34-$A$5+0.5),0)</f>
        <v>0</v>
      </c>
      <c r="I34" s="2">
        <f>IF(('Financial comparison'!$E$5-'Financial comparison'!$B$5+1)&gt;$A34,IF((A34-$A$5)+1&lt;='Financial comparison'!$N$21,'Financial comparison'!$N$20,0),0)</f>
        <v>0</v>
      </c>
      <c r="J34" s="2">
        <f>IF(('Financial comparison'!$E$5-'Financial comparison'!$B$5+1)&gt;$A34,IF(A34-$A$5+1&lt;='Financial comparison'!$L$22,'Financial comparison'!$N$22/'Financial comparison'!$L$22,0),0)</f>
        <v>0</v>
      </c>
      <c r="K34" s="2">
        <f>IF(('Financial comparison'!$E$5-'Financial comparison'!$B$5+1)&gt;$A34,K$5*(1+'Financial comparison'!$H$5)^($A34-$A$5+0.5),0)</f>
        <v>1590.2064609585273</v>
      </c>
      <c r="L34" s="2">
        <f>IF(('Financial comparison'!$E$5-'Financial comparison'!$B$5+1)&gt;$A34,L$5*(1+'Financial comparison'!$H$5)^($A34-$A$5+0.5),0)</f>
        <v>954.12387657511647</v>
      </c>
      <c r="M34" s="2">
        <f>IF(('Financial comparison'!$E$5-'Financial comparison'!$B$5+1)&gt;$A34,M$5*(1+'Financial comparison'!$H$5)^($A34-$A$5+0.5),0)</f>
        <v>795.10323047926363</v>
      </c>
      <c r="N34" s="7">
        <f>(B34+D34)*'Financial comparison'!K349</f>
        <v>0</v>
      </c>
      <c r="O34" s="7">
        <f>(B34+D34)*'Financial comparison'!L61</f>
        <v>0</v>
      </c>
      <c r="P34" s="2">
        <f>IF(('Financial comparison'!$E$5-'Financial comparison'!$B$5+1)&gt;$A34,P$5*(1+'Financial comparison'!$H$5)^($A34-$A$5+0.5),0)</f>
        <v>0</v>
      </c>
      <c r="Q34" s="2">
        <f>IF(('Financial comparison'!$E$5-'Financial comparison'!$B$5+1)&gt;$A34,Q$5*(1+'Financial comparison'!$H$5)^($A34-$A$5+0.5),0)</f>
        <v>0</v>
      </c>
      <c r="R34" s="2">
        <f>IF(('Financial comparison'!$E$5-'Financial comparison'!$B$5+1)&gt;$A34,R$5*(1+'Financial comparison'!$M$5)^($A34-$A$5+0.5),0)</f>
        <v>166373.52268080384</v>
      </c>
      <c r="S34" s="2">
        <f>IF(('Financial comparison'!$E$5-'Financial comparison'!$B$5+1)&gt;$A34,S$5*(1+'Financial comparison'!$M$5)^($A34-$A$5+0.5),0)</f>
        <v>4991.2056804241156</v>
      </c>
      <c r="T34" s="2">
        <f>IF(('Financial comparison'!$E$5-'Financial comparison'!$B$5+1)&gt;$A34,T$5*(1+'Financial comparison'!$M$5)^($A34-$A$5+0.5),0)</f>
        <v>3327.4704536160771</v>
      </c>
      <c r="U34" s="2">
        <f>IF(('Financial comparison'!$E$5-'Financial comparison'!$B$5+1)&gt;$A34,U$5*(1+'Financial comparison'!$L$15)^($A34-$A$5+0.5),0)</f>
        <v>32504.090421389668</v>
      </c>
      <c r="V34" s="2">
        <f t="shared" si="0"/>
        <v>1450534.7570565043</v>
      </c>
      <c r="W34" s="2">
        <f>V34*(1+'Financial comparison'!$H$5)^(('Financial comparison'!$E$5-'Financial comparison'!$B$5)-$A34+0.5)</f>
        <v>1479261.006275137</v>
      </c>
    </row>
    <row r="37" spans="1:23" ht="16">
      <c r="A37" s="15"/>
      <c r="B37" s="110" t="str">
        <f>CONCATENATE('Non-financial comparison'!H5," job offer risked")</f>
        <v>Company XYZ job offer risked</v>
      </c>
    </row>
    <row r="39" spans="1:23" ht="52">
      <c r="A39" s="12" t="s">
        <v>72</v>
      </c>
      <c r="B39" s="11" t="s">
        <v>47</v>
      </c>
      <c r="C39" s="11" t="s">
        <v>55</v>
      </c>
      <c r="D39" s="11" t="s">
        <v>54</v>
      </c>
      <c r="E39" s="11" t="s">
        <v>62</v>
      </c>
      <c r="F39" s="11" t="s">
        <v>64</v>
      </c>
      <c r="G39" s="11" t="s">
        <v>65</v>
      </c>
      <c r="H39" s="11" t="s">
        <v>66</v>
      </c>
      <c r="I39" s="11" t="s">
        <v>67</v>
      </c>
      <c r="J39" s="11" t="s">
        <v>68</v>
      </c>
      <c r="K39" s="11" t="s">
        <v>69</v>
      </c>
      <c r="L39" s="11" t="s">
        <v>70</v>
      </c>
      <c r="M39" s="11" t="s">
        <v>71</v>
      </c>
      <c r="N39" s="11" t="s">
        <v>44</v>
      </c>
      <c r="O39" s="11" t="s">
        <v>56</v>
      </c>
      <c r="P39" s="11" t="s">
        <v>57</v>
      </c>
      <c r="Q39" s="11" t="s">
        <v>63</v>
      </c>
      <c r="R39" s="11" t="s">
        <v>58</v>
      </c>
      <c r="S39" s="11" t="s">
        <v>61</v>
      </c>
      <c r="T39" s="11" t="s">
        <v>60</v>
      </c>
      <c r="U39" s="11" t="s">
        <v>35</v>
      </c>
      <c r="V39" s="11" t="s">
        <v>73</v>
      </c>
      <c r="W39" s="11" t="s">
        <v>74</v>
      </c>
    </row>
    <row r="40" spans="1:23">
      <c r="A40" s="14">
        <v>1</v>
      </c>
      <c r="B40" s="7">
        <f>B5*'Financial comparison'!$O$11</f>
        <v>104000</v>
      </c>
      <c r="C40" s="7">
        <f>C5*'Financial comparison'!$O$12</f>
        <v>30000</v>
      </c>
      <c r="D40" s="7">
        <f>D5*'Financial comparison'!$O$13</f>
        <v>13000</v>
      </c>
      <c r="E40" s="7">
        <f>E5*'Financial comparison'!O32</f>
        <v>4000</v>
      </c>
      <c r="F40" s="7">
        <f>F5*'Financial comparison'!$O$17</f>
        <v>0</v>
      </c>
      <c r="G40" s="7">
        <f>G5*'Financial comparison'!$O$18</f>
        <v>0</v>
      </c>
      <c r="H40" s="7">
        <f>H5*'Financial comparison'!$O$19</f>
        <v>0</v>
      </c>
      <c r="I40" s="7">
        <f>I5*'Financial comparison'!$O$20</f>
        <v>0</v>
      </c>
      <c r="J40" s="7">
        <f>J5*'Financial comparison'!$O$22</f>
        <v>0</v>
      </c>
      <c r="K40" s="7">
        <f>K5*'Financial comparison'!$O$25</f>
        <v>400</v>
      </c>
      <c r="L40" s="7">
        <f>L5*'Financial comparison'!$O$26</f>
        <v>240</v>
      </c>
      <c r="M40" s="7">
        <f>M5*'Financial comparison'!$O$28</f>
        <v>200</v>
      </c>
      <c r="N40" s="7">
        <f>N5*'Financial comparison'!$O32</f>
        <v>0</v>
      </c>
      <c r="O40" s="7">
        <f>O5*'Financial comparison'!$O32</f>
        <v>0</v>
      </c>
      <c r="P40" s="7">
        <f>P5*'Financial comparison'!$O$63</f>
        <v>0</v>
      </c>
      <c r="Q40" s="7">
        <f>Q5*'Financial comparison'!$O$65</f>
        <v>0</v>
      </c>
      <c r="R40" s="7">
        <f>R5*'Financial comparison'!$O$67</f>
        <v>8000</v>
      </c>
      <c r="S40" s="7">
        <f>S5*'Financial comparison'!$O$68</f>
        <v>240</v>
      </c>
      <c r="T40" s="7">
        <f>T5*'Financial comparison'!$O$69</f>
        <v>160</v>
      </c>
      <c r="U40" s="7">
        <f>U5*'Financial comparison'!$O$71</f>
        <v>120</v>
      </c>
      <c r="V40" s="2">
        <f>SUM(B40:U40)</f>
        <v>160360</v>
      </c>
      <c r="W40" s="2">
        <f>V40*(1+'Financial comparison'!$H$5)^(('Financial comparison'!$E$5-'Financial comparison'!$B$5)-$A40+0.5)</f>
        <v>510011.01615861891</v>
      </c>
    </row>
    <row r="41" spans="1:23">
      <c r="A41" s="14">
        <v>2</v>
      </c>
      <c r="B41" s="7">
        <f>B6*'Financial comparison'!$O$11</f>
        <v>115108.92705607157</v>
      </c>
      <c r="D41" s="7">
        <f>D6*'Financial comparison'!$O$13</f>
        <v>14388.615882008946</v>
      </c>
      <c r="E41" s="7">
        <f>E6*'Financial comparison'!O33</f>
        <v>4427.2664252335217</v>
      </c>
      <c r="F41" s="7">
        <f>F6*'Financial comparison'!$O$17</f>
        <v>0</v>
      </c>
      <c r="G41" s="7">
        <f>G6*'Financial comparison'!$O$18</f>
        <v>0</v>
      </c>
      <c r="H41" s="7">
        <f>H6*'Financial comparison'!$O$19</f>
        <v>0</v>
      </c>
      <c r="I41" s="7">
        <f>I6*'Financial comparison'!$O$20</f>
        <v>0</v>
      </c>
      <c r="J41" s="7">
        <f>J6*'Financial comparison'!$O$22</f>
        <v>0</v>
      </c>
      <c r="K41" s="7">
        <f>K6*'Financial comparison'!$O$25</f>
        <v>424.23842353091982</v>
      </c>
      <c r="L41" s="7">
        <f>L6*'Financial comparison'!$O$26</f>
        <v>254.54305411855185</v>
      </c>
      <c r="M41" s="7">
        <f>M6*'Financial comparison'!$O$28</f>
        <v>212.11921176545991</v>
      </c>
      <c r="N41" s="7">
        <f>N6*'Financial comparison'!$O33</f>
        <v>0</v>
      </c>
      <c r="O41" s="7">
        <f>O6*'Financial comparison'!$O33</f>
        <v>0</v>
      </c>
      <c r="P41" s="7">
        <f>P6*'Financial comparison'!$O$63</f>
        <v>0</v>
      </c>
      <c r="Q41" s="7">
        <f>Q6*'Financial comparison'!$O$65</f>
        <v>0</v>
      </c>
      <c r="R41" s="7">
        <f>R6*'Financial comparison'!$O$67</f>
        <v>9229.5178638973357</v>
      </c>
      <c r="S41" s="7">
        <f>S6*'Financial comparison'!$O$68</f>
        <v>276.88553591692011</v>
      </c>
      <c r="T41" s="7">
        <f>T6*'Financial comparison'!$O$69</f>
        <v>184.59035727794674</v>
      </c>
      <c r="U41" s="7">
        <f>U6*'Financial comparison'!$O$71</f>
        <v>157.74409656148785</v>
      </c>
      <c r="V41" s="2">
        <f t="shared" ref="V41:V69" si="1">SUM(B41:U41)</f>
        <v>144664.44790638267</v>
      </c>
      <c r="W41" s="2">
        <f>V41*(1+'Financial comparison'!$H$5)^(('Financial comparison'!$E$5-'Financial comparison'!$B$5)-$A41+0.5)</f>
        <v>442396.80717640003</v>
      </c>
    </row>
    <row r="42" spans="1:23">
      <c r="A42" s="14">
        <v>3</v>
      </c>
      <c r="B42" s="7">
        <f>B7*'Financial comparison'!$O$11</f>
        <v>123166.55194999657</v>
      </c>
      <c r="D42" s="7">
        <f>D7*'Financial comparison'!$O$13</f>
        <v>15395.818993749572</v>
      </c>
      <c r="E42" s="7">
        <f>E7*'Financial comparison'!O34</f>
        <v>4737.1750749998682</v>
      </c>
      <c r="F42" s="7">
        <f>F7*'Financial comparison'!$O$17</f>
        <v>0</v>
      </c>
      <c r="G42" s="7">
        <f>G7*'Financial comparison'!$O$18</f>
        <v>0</v>
      </c>
      <c r="H42" s="7">
        <f>H7*'Financial comparison'!$O$19</f>
        <v>0</v>
      </c>
      <c r="I42" s="7">
        <f>I7*'Financial comparison'!$O$20</f>
        <v>0</v>
      </c>
      <c r="J42" s="7">
        <f>J7*'Financial comparison'!$O$22</f>
        <v>0</v>
      </c>
      <c r="K42" s="7">
        <f>K7*'Financial comparison'!$O$25</f>
        <v>441.20796047215657</v>
      </c>
      <c r="L42" s="7">
        <f>L7*'Financial comparison'!$O$26</f>
        <v>264.72477628329392</v>
      </c>
      <c r="M42" s="7">
        <f>M7*'Financial comparison'!$O$28</f>
        <v>220.60398023607829</v>
      </c>
      <c r="N42" s="7">
        <f>N7*'Financial comparison'!$O34</f>
        <v>0</v>
      </c>
      <c r="O42" s="7">
        <f>O7*'Financial comparison'!$O34</f>
        <v>0</v>
      </c>
      <c r="P42" s="7">
        <f>P7*'Financial comparison'!$O$63</f>
        <v>0</v>
      </c>
      <c r="Q42" s="7">
        <f>Q7*'Financial comparison'!$O$65</f>
        <v>0</v>
      </c>
      <c r="R42" s="7">
        <f>R7*'Financial comparison'!$O$67</f>
        <v>10152.46965028707</v>
      </c>
      <c r="S42" s="7">
        <f>S7*'Financial comparison'!$O$68</f>
        <v>304.57408950861208</v>
      </c>
      <c r="T42" s="7">
        <f>T7*'Financial comparison'!$O$69</f>
        <v>203.04939300574139</v>
      </c>
      <c r="U42" s="7">
        <f>U7*'Financial comparison'!$O$71</f>
        <v>189.2929158737854</v>
      </c>
      <c r="V42" s="2">
        <f t="shared" si="1"/>
        <v>155075.46878441272</v>
      </c>
      <c r="W42" s="2">
        <f>V42*(1+'Financial comparison'!$H$5)^(('Financial comparison'!$E$5-'Financial comparison'!$B$5)-$A42+0.5)</f>
        <v>455994.84540892288</v>
      </c>
    </row>
    <row r="43" spans="1:23">
      <c r="A43" s="14">
        <v>4</v>
      </c>
      <c r="B43" s="7">
        <f>B8*'Financial comparison'!$O$11</f>
        <v>131788.21058649637</v>
      </c>
      <c r="D43" s="7">
        <f>D8*'Financial comparison'!$O$13</f>
        <v>16473.526323312046</v>
      </c>
      <c r="E43" s="7">
        <f>E8*'Financial comparison'!O35</f>
        <v>5068.7773302498599</v>
      </c>
      <c r="F43" s="7">
        <f>F8*'Financial comparison'!$O$17</f>
        <v>0</v>
      </c>
      <c r="G43" s="7">
        <f>G8*'Financial comparison'!$O$18</f>
        <v>0</v>
      </c>
      <c r="H43" s="7">
        <f>H8*'Financial comparison'!$O$19</f>
        <v>0</v>
      </c>
      <c r="I43" s="7">
        <f>I8*'Financial comparison'!$O$20</f>
        <v>0</v>
      </c>
      <c r="J43" s="7">
        <f>J8*'Financial comparison'!$O$22</f>
        <v>0</v>
      </c>
      <c r="K43" s="7">
        <f>K8*'Financial comparison'!$O$25</f>
        <v>458.85627889104285</v>
      </c>
      <c r="L43" s="7">
        <f>L8*'Financial comparison'!$O$26</f>
        <v>275.31376733462571</v>
      </c>
      <c r="M43" s="7">
        <f>M8*'Financial comparison'!$O$28</f>
        <v>229.42813944552142</v>
      </c>
      <c r="N43" s="7">
        <f>N8*'Financial comparison'!$O35</f>
        <v>0</v>
      </c>
      <c r="O43" s="7">
        <f>O8*'Financial comparison'!$O35</f>
        <v>0</v>
      </c>
      <c r="P43" s="7">
        <f>P8*'Financial comparison'!$O$63</f>
        <v>0</v>
      </c>
      <c r="Q43" s="7">
        <f>Q8*'Financial comparison'!$O$65</f>
        <v>0</v>
      </c>
      <c r="R43" s="7">
        <f>R8*'Financial comparison'!$O$67</f>
        <v>11167.716615315776</v>
      </c>
      <c r="S43" s="7">
        <f>S8*'Financial comparison'!$O$68</f>
        <v>335.03149845947331</v>
      </c>
      <c r="T43" s="7">
        <f>T8*'Financial comparison'!$O$69</f>
        <v>223.35433230631554</v>
      </c>
      <c r="U43" s="7">
        <f>U8*'Financial comparison'!$O$71</f>
        <v>227.15149904854249</v>
      </c>
      <c r="V43" s="2">
        <f t="shared" si="1"/>
        <v>166247.36637085956</v>
      </c>
      <c r="W43" s="2">
        <f>V43*(1+'Financial comparison'!$H$5)^(('Financial comparison'!$E$5-'Financial comparison'!$B$5)-$A43+0.5)</f>
        <v>470043.73172273306</v>
      </c>
    </row>
    <row r="44" spans="1:23">
      <c r="A44" s="14">
        <v>5</v>
      </c>
      <c r="B44" s="7">
        <f>B9*'Financial comparison'!$O$11</f>
        <v>141013.38532755111</v>
      </c>
      <c r="D44" s="7">
        <f>D9*'Financial comparison'!$O$13</f>
        <v>17626.673165943888</v>
      </c>
      <c r="E44" s="7">
        <f>E9*'Financial comparison'!O36</f>
        <v>5423.5917433673503</v>
      </c>
      <c r="F44" s="7">
        <f>F9*'Financial comparison'!$O$17</f>
        <v>0</v>
      </c>
      <c r="G44" s="7">
        <f>G9*'Financial comparison'!$O$18</f>
        <v>0</v>
      </c>
      <c r="H44" s="7">
        <f>H9*'Financial comparison'!$O$19</f>
        <v>0</v>
      </c>
      <c r="I44" s="7">
        <f>I9*'Financial comparison'!$O$20</f>
        <v>0</v>
      </c>
      <c r="J44" s="7">
        <f>J9*'Financial comparison'!$O$22</f>
        <v>0</v>
      </c>
      <c r="K44" s="7">
        <f>K9*'Financial comparison'!$O$25</f>
        <v>477.21053004668448</v>
      </c>
      <c r="L44" s="7">
        <f>L9*'Financial comparison'!$O$26</f>
        <v>286.32631802801069</v>
      </c>
      <c r="M44" s="7">
        <f>M9*'Financial comparison'!$O$28</f>
        <v>238.60526502334224</v>
      </c>
      <c r="N44" s="7">
        <f>N9*'Financial comparison'!$O36</f>
        <v>0</v>
      </c>
      <c r="O44" s="7">
        <f>O9*'Financial comparison'!$O36</f>
        <v>0</v>
      </c>
      <c r="P44" s="7">
        <f>P9*'Financial comparison'!$O$63</f>
        <v>0</v>
      </c>
      <c r="Q44" s="7">
        <f>Q9*'Financial comparison'!$O$65</f>
        <v>0</v>
      </c>
      <c r="R44" s="7">
        <f>R9*'Financial comparison'!$O$67</f>
        <v>12284.488276847356</v>
      </c>
      <c r="S44" s="7">
        <f>S9*'Financial comparison'!$O$68</f>
        <v>368.53464830542066</v>
      </c>
      <c r="T44" s="7">
        <f>T9*'Financial comparison'!$O$69</f>
        <v>245.68976553694711</v>
      </c>
      <c r="U44" s="7">
        <f>U9*'Financial comparison'!$O$71</f>
        <v>272.58179885825092</v>
      </c>
      <c r="V44" s="2">
        <f t="shared" si="1"/>
        <v>178237.08683950832</v>
      </c>
      <c r="W44" s="2">
        <f>V44*(1+'Financial comparison'!$H$5)^(('Financial comparison'!$E$5-'Financial comparison'!$B$5)-$A44+0.5)</f>
        <v>484560.74394944322</v>
      </c>
    </row>
    <row r="45" spans="1:23">
      <c r="A45" s="14">
        <v>6</v>
      </c>
      <c r="B45" s="7">
        <f>B10*'Financial comparison'!$O$11</f>
        <v>150884.32230047969</v>
      </c>
      <c r="D45" s="7">
        <f>D10*'Financial comparison'!$O$13</f>
        <v>18860.540287559961</v>
      </c>
      <c r="E45" s="7">
        <f>E10*'Financial comparison'!O37</f>
        <v>8704.8647481045973</v>
      </c>
      <c r="F45" s="7">
        <f>F10*'Financial comparison'!$O$17</f>
        <v>0</v>
      </c>
      <c r="G45" s="7">
        <f>G10*'Financial comparison'!$O$18</f>
        <v>0</v>
      </c>
      <c r="H45" s="7">
        <f>H10*'Financial comparison'!$O$19</f>
        <v>0</v>
      </c>
      <c r="I45" s="7">
        <f>I10*'Financial comparison'!$O$20</f>
        <v>0</v>
      </c>
      <c r="J45" s="7">
        <f>J10*'Financial comparison'!$O$22</f>
        <v>0</v>
      </c>
      <c r="K45" s="7">
        <f>K10*'Financial comparison'!$O$25</f>
        <v>496.29895124855193</v>
      </c>
      <c r="L45" s="7">
        <f>L10*'Financial comparison'!$O$26</f>
        <v>297.77937074913115</v>
      </c>
      <c r="M45" s="7">
        <f>M10*'Financial comparison'!$O$28</f>
        <v>248.14947562427596</v>
      </c>
      <c r="N45" s="7">
        <f>N10*'Financial comparison'!$O37</f>
        <v>0</v>
      </c>
      <c r="O45" s="7">
        <f>O10*'Financial comparison'!$O37</f>
        <v>0</v>
      </c>
      <c r="P45" s="7">
        <f>P10*'Financial comparison'!$O$63</f>
        <v>0</v>
      </c>
      <c r="Q45" s="7">
        <f>Q10*'Financial comparison'!$O$65</f>
        <v>0</v>
      </c>
      <c r="R45" s="7">
        <f>R10*'Financial comparison'!$O$67</f>
        <v>13512.937104532091</v>
      </c>
      <c r="S45" s="7">
        <f>S10*'Financial comparison'!$O$68</f>
        <v>405.38811313596273</v>
      </c>
      <c r="T45" s="7">
        <f>T10*'Financial comparison'!$O$69</f>
        <v>270.25874209064182</v>
      </c>
      <c r="U45" s="7">
        <f>U10*'Financial comparison'!$O$71</f>
        <v>327.09815862990109</v>
      </c>
      <c r="V45" s="2">
        <f t="shared" si="1"/>
        <v>194007.63725215482</v>
      </c>
      <c r="W45" s="2">
        <f>V45*(1+'Financial comparison'!$H$5)^(('Financial comparison'!$E$5-'Financial comparison'!$B$5)-$A45+0.5)</f>
        <v>507149.07698834385</v>
      </c>
    </row>
    <row r="46" spans="1:23">
      <c r="A46" s="14">
        <v>7</v>
      </c>
      <c r="B46" s="7">
        <f>B11*'Financial comparison'!$O$11</f>
        <v>161446.22486151327</v>
      </c>
      <c r="D46" s="7">
        <f>D11*'Financial comparison'!$O$13</f>
        <v>20180.778107689159</v>
      </c>
      <c r="E46" s="7">
        <f>E11*'Financial comparison'!O38</f>
        <v>9314.2052804719187</v>
      </c>
      <c r="F46" s="7">
        <f>F11*'Financial comparison'!$O$17</f>
        <v>0</v>
      </c>
      <c r="G46" s="7">
        <f>G11*'Financial comparison'!$O$18</f>
        <v>0</v>
      </c>
      <c r="H46" s="7">
        <f>H11*'Financial comparison'!$O$19</f>
        <v>0</v>
      </c>
      <c r="I46" s="7">
        <f>I11*'Financial comparison'!$O$20</f>
        <v>0</v>
      </c>
      <c r="J46" s="7">
        <f>J11*'Financial comparison'!$O$22</f>
        <v>0</v>
      </c>
      <c r="K46" s="7">
        <f>K11*'Financial comparison'!$O$25</f>
        <v>516.15090929849407</v>
      </c>
      <c r="L46" s="7">
        <f>L11*'Financial comparison'!$O$26</f>
        <v>309.69054557909641</v>
      </c>
      <c r="M46" s="7">
        <f>M11*'Financial comparison'!$O$28</f>
        <v>258.07545464924704</v>
      </c>
      <c r="N46" s="7">
        <f>N11*'Financial comparison'!$O38</f>
        <v>0</v>
      </c>
      <c r="O46" s="7">
        <f>O11*'Financial comparison'!$O38</f>
        <v>0</v>
      </c>
      <c r="P46" s="7">
        <f>P11*'Financial comparison'!$O$63</f>
        <v>0</v>
      </c>
      <c r="Q46" s="7">
        <f>Q11*'Financial comparison'!$O$65</f>
        <v>0</v>
      </c>
      <c r="R46" s="7">
        <f>R11*'Financial comparison'!$O$67</f>
        <v>14864.230814985303</v>
      </c>
      <c r="S46" s="7">
        <f>S11*'Financial comparison'!$O$68</f>
        <v>445.92692444955901</v>
      </c>
      <c r="T46" s="7">
        <f>T11*'Financial comparison'!$O$69</f>
        <v>297.28461629970604</v>
      </c>
      <c r="U46" s="7">
        <f>U11*'Financial comparison'!$O$71</f>
        <v>392.51779035588135</v>
      </c>
      <c r="V46" s="2">
        <f t="shared" si="1"/>
        <v>208025.08530529166</v>
      </c>
      <c r="W46" s="2">
        <f>V46*(1+'Financial comparison'!$H$5)^(('Financial comparison'!$E$5-'Financial comparison'!$B$5)-$A46+0.5)</f>
        <v>522876.57082263211</v>
      </c>
    </row>
    <row r="47" spans="1:23">
      <c r="A47" s="14">
        <v>8</v>
      </c>
      <c r="B47" s="7">
        <f>B12*'Financial comparison'!$O$11</f>
        <v>172747.46060181921</v>
      </c>
      <c r="D47" s="7">
        <f>D12*'Financial comparison'!$O$13</f>
        <v>21593.432575227402</v>
      </c>
      <c r="E47" s="7">
        <f>E12*'Financial comparison'!O39</f>
        <v>9966.1996501049543</v>
      </c>
      <c r="F47" s="7">
        <f>F12*'Financial comparison'!$O$17</f>
        <v>0</v>
      </c>
      <c r="G47" s="7">
        <f>G12*'Financial comparison'!$O$18</f>
        <v>0</v>
      </c>
      <c r="H47" s="7">
        <f>H12*'Financial comparison'!$O$19</f>
        <v>0</v>
      </c>
      <c r="I47" s="7">
        <f>I12*'Financial comparison'!$O$20</f>
        <v>0</v>
      </c>
      <c r="J47" s="7">
        <f>J12*'Financial comparison'!$O$22</f>
        <v>0</v>
      </c>
      <c r="K47" s="7">
        <f>K12*'Financial comparison'!$O$25</f>
        <v>536.79694567043384</v>
      </c>
      <c r="L47" s="7">
        <f>L12*'Financial comparison'!$O$26</f>
        <v>322.07816740226031</v>
      </c>
      <c r="M47" s="7">
        <f>M12*'Financial comparison'!$O$28</f>
        <v>268.39847283521692</v>
      </c>
      <c r="N47" s="7">
        <f>N12*'Financial comparison'!$O39</f>
        <v>0</v>
      </c>
      <c r="O47" s="7">
        <f>O12*'Financial comparison'!$O39</f>
        <v>0</v>
      </c>
      <c r="P47" s="7">
        <f>P12*'Financial comparison'!$O$63</f>
        <v>0</v>
      </c>
      <c r="Q47" s="7">
        <f>Q12*'Financial comparison'!$O$65</f>
        <v>0</v>
      </c>
      <c r="R47" s="7">
        <f>R12*'Financial comparison'!$O$67</f>
        <v>16350.653896483835</v>
      </c>
      <c r="S47" s="7">
        <f>S12*'Financial comparison'!$O$68</f>
        <v>490.51961689451502</v>
      </c>
      <c r="T47" s="7">
        <f>T12*'Financial comparison'!$O$69</f>
        <v>327.01307792967668</v>
      </c>
      <c r="U47" s="7">
        <f>U12*'Financial comparison'!$O$71</f>
        <v>471.02134842705766</v>
      </c>
      <c r="V47" s="2">
        <f t="shared" si="1"/>
        <v>223073.57435279456</v>
      </c>
      <c r="W47" s="2">
        <f>V47*(1+'Financial comparison'!$H$5)^(('Financial comparison'!$E$5-'Financial comparison'!$B$5)-$A47+0.5)</f>
        <v>539135.91084625875</v>
      </c>
    </row>
    <row r="48" spans="1:23">
      <c r="A48" s="14">
        <v>9</v>
      </c>
      <c r="B48" s="7">
        <f>B13*'Financial comparison'!$O$11</f>
        <v>184839.7828439466</v>
      </c>
      <c r="D48" s="7">
        <f>D13*'Financial comparison'!$O$13</f>
        <v>23104.972855493324</v>
      </c>
      <c r="E48" s="7">
        <f>E13*'Financial comparison'!O40</f>
        <v>10663.833625612304</v>
      </c>
      <c r="F48" s="7">
        <f>F13*'Financial comparison'!$O$17</f>
        <v>0</v>
      </c>
      <c r="G48" s="7">
        <f>G13*'Financial comparison'!$O$18</f>
        <v>0</v>
      </c>
      <c r="H48" s="7">
        <f>H13*'Financial comparison'!$O$19</f>
        <v>0</v>
      </c>
      <c r="I48" s="7">
        <f>I13*'Financial comparison'!$O$20</f>
        <v>0</v>
      </c>
      <c r="J48" s="7">
        <f>J13*'Financial comparison'!$O$22</f>
        <v>0</v>
      </c>
      <c r="K48" s="7">
        <f>K13*'Financial comparison'!$O$25</f>
        <v>558.26882349725122</v>
      </c>
      <c r="L48" s="7">
        <f>L13*'Financial comparison'!$O$26</f>
        <v>334.96129409835072</v>
      </c>
      <c r="M48" s="7">
        <f>M13*'Financial comparison'!$O$28</f>
        <v>279.13441174862561</v>
      </c>
      <c r="N48" s="7">
        <f>N13*'Financial comparison'!$O40</f>
        <v>0</v>
      </c>
      <c r="O48" s="7">
        <f>O13*'Financial comparison'!$O40</f>
        <v>0</v>
      </c>
      <c r="P48" s="7">
        <f>P13*'Financial comparison'!$O$63</f>
        <v>0</v>
      </c>
      <c r="Q48" s="7">
        <f>Q13*'Financial comparison'!$O$65</f>
        <v>0</v>
      </c>
      <c r="R48" s="7">
        <f>R13*'Financial comparison'!$O$67</f>
        <v>17985.719286132222</v>
      </c>
      <c r="S48" s="7">
        <f>S13*'Financial comparison'!$O$68</f>
        <v>539.57157858396658</v>
      </c>
      <c r="T48" s="7">
        <f>T13*'Financial comparison'!$O$69</f>
        <v>359.71438572264441</v>
      </c>
      <c r="U48" s="7">
        <f>U13*'Financial comparison'!$O$71</f>
        <v>565.22561811246908</v>
      </c>
      <c r="V48" s="2">
        <f t="shared" si="1"/>
        <v>239231.18472294777</v>
      </c>
      <c r="W48" s="2">
        <f>V48*(1+'Financial comparison'!$H$5)^(('Financial comparison'!$E$5-'Financial comparison'!$B$5)-$A48+0.5)</f>
        <v>555948.52959233394</v>
      </c>
    </row>
    <row r="49" spans="1:23">
      <c r="A49" s="14">
        <v>10</v>
      </c>
      <c r="B49" s="7">
        <f>B14*'Financial comparison'!$O$11</f>
        <v>197778.56764302283</v>
      </c>
      <c r="D49" s="7">
        <f>D14*'Financial comparison'!$O$13</f>
        <v>24722.320955377854</v>
      </c>
      <c r="E49" s="7">
        <f>E14*'Financial comparison'!O41</f>
        <v>11410.301979405163</v>
      </c>
      <c r="F49" s="7">
        <f>F14*'Financial comparison'!$O$17</f>
        <v>0</v>
      </c>
      <c r="G49" s="7">
        <f>G14*'Financial comparison'!$O$18</f>
        <v>0</v>
      </c>
      <c r="H49" s="7">
        <f>H14*'Financial comparison'!$O$19</f>
        <v>0</v>
      </c>
      <c r="I49" s="7">
        <f>I14*'Financial comparison'!$O$20</f>
        <v>0</v>
      </c>
      <c r="J49" s="7">
        <f>J14*'Financial comparison'!$O$22</f>
        <v>0</v>
      </c>
      <c r="K49" s="7">
        <f>K14*'Financial comparison'!$O$25</f>
        <v>580.59957643714131</v>
      </c>
      <c r="L49" s="7">
        <f>L14*'Financial comparison'!$O$26</f>
        <v>348.3597458622848</v>
      </c>
      <c r="M49" s="7">
        <f>M14*'Financial comparison'!$O$28</f>
        <v>290.29978821857065</v>
      </c>
      <c r="N49" s="7">
        <f>N14*'Financial comparison'!$O41</f>
        <v>0</v>
      </c>
      <c r="O49" s="7">
        <f>O14*'Financial comparison'!$O41</f>
        <v>0</v>
      </c>
      <c r="P49" s="7">
        <f>P14*'Financial comparison'!$O$63</f>
        <v>0</v>
      </c>
      <c r="Q49" s="7">
        <f>Q14*'Financial comparison'!$O$65</f>
        <v>0</v>
      </c>
      <c r="R49" s="7">
        <f>R14*'Financial comparison'!$O$67</f>
        <v>19784.291214745441</v>
      </c>
      <c r="S49" s="7">
        <f>S14*'Financial comparison'!$O$68</f>
        <v>593.52873644236331</v>
      </c>
      <c r="T49" s="7">
        <f>T14*'Financial comparison'!$O$69</f>
        <v>395.6858242949088</v>
      </c>
      <c r="U49" s="7">
        <f>U14*'Financial comparison'!$O$71</f>
        <v>678.27074173496294</v>
      </c>
      <c r="V49" s="2">
        <f t="shared" si="1"/>
        <v>256582.22620554152</v>
      </c>
      <c r="W49" s="2">
        <f>V49*(1+'Financial comparison'!$H$5)^(('Financial comparison'!$E$5-'Financial comparison'!$B$5)-$A49+0.5)</f>
        <v>573337.07247888413</v>
      </c>
    </row>
    <row r="50" spans="1:23">
      <c r="A50" s="14">
        <v>11</v>
      </c>
      <c r="B50" s="7">
        <f>B15*'Financial comparison'!$O$11</f>
        <v>211623.06737803447</v>
      </c>
      <c r="D50" s="7">
        <f>D15*'Financial comparison'!$O$13</f>
        <v>26452.883422254308</v>
      </c>
      <c r="E50" s="7">
        <f>E15*'Financial comparison'!O42</f>
        <v>16278.697490618035</v>
      </c>
      <c r="F50" s="7">
        <f>F15*'Financial comparison'!$O$17</f>
        <v>0</v>
      </c>
      <c r="G50" s="7">
        <f>G15*'Financial comparison'!$O$18</f>
        <v>0</v>
      </c>
      <c r="H50" s="7">
        <f>H15*'Financial comparison'!$O$19</f>
        <v>0</v>
      </c>
      <c r="I50" s="7">
        <f>I15*'Financial comparison'!$O$20</f>
        <v>0</v>
      </c>
      <c r="J50" s="7">
        <f>J15*'Financial comparison'!$O$22</f>
        <v>0</v>
      </c>
      <c r="K50" s="7">
        <f>K15*'Financial comparison'!$O$25</f>
        <v>603.82355949462692</v>
      </c>
      <c r="L50" s="7">
        <f>L15*'Financial comparison'!$O$26</f>
        <v>362.29413569677621</v>
      </c>
      <c r="M50" s="7">
        <f>M15*'Financial comparison'!$O$28</f>
        <v>301.91177974731346</v>
      </c>
      <c r="N50" s="7">
        <f>N15*'Financial comparison'!$O42</f>
        <v>0</v>
      </c>
      <c r="O50" s="7">
        <f>O15*'Financial comparison'!$O42</f>
        <v>0</v>
      </c>
      <c r="P50" s="7">
        <f>P15*'Financial comparison'!$O$63</f>
        <v>0</v>
      </c>
      <c r="Q50" s="7">
        <f>Q15*'Financial comparison'!$O$65</f>
        <v>0</v>
      </c>
      <c r="R50" s="7">
        <f>R15*'Financial comparison'!$O$67</f>
        <v>21762.720336219991</v>
      </c>
      <c r="S50" s="7">
        <f>S15*'Financial comparison'!$O$68</f>
        <v>652.88161008659972</v>
      </c>
      <c r="T50" s="7">
        <f>T15*'Financial comparison'!$O$69</f>
        <v>435.25440672439981</v>
      </c>
      <c r="U50" s="7">
        <f>U15*'Financial comparison'!$O$71</f>
        <v>813.92489008195548</v>
      </c>
      <c r="V50" s="2">
        <f t="shared" si="1"/>
        <v>279287.45900895848</v>
      </c>
      <c r="W50" s="2">
        <f>V50*(1+'Financial comparison'!$H$5)^(('Financial comparison'!$E$5-'Financial comparison'!$B$5)-$A50+0.5)</f>
        <v>600069.49704958347</v>
      </c>
    </row>
    <row r="51" spans="1:23">
      <c r="A51" s="14">
        <v>12</v>
      </c>
      <c r="B51" s="7">
        <f>B16*'Financial comparison'!$O$11</f>
        <v>226436.68209449688</v>
      </c>
      <c r="D51" s="7">
        <f>D16*'Financial comparison'!$O$13</f>
        <v>28304.58526181211</v>
      </c>
      <c r="E51" s="7">
        <f>E16*'Financial comparison'!O43</f>
        <v>17418.206314961299</v>
      </c>
      <c r="F51" s="7">
        <f>F16*'Financial comparison'!$O$17</f>
        <v>0</v>
      </c>
      <c r="G51" s="7">
        <f>G16*'Financial comparison'!$O$18</f>
        <v>0</v>
      </c>
      <c r="H51" s="7">
        <f>H16*'Financial comparison'!$O$19</f>
        <v>0</v>
      </c>
      <c r="I51" s="7">
        <f>I16*'Financial comparison'!$O$20</f>
        <v>0</v>
      </c>
      <c r="J51" s="7">
        <f>J16*'Financial comparison'!$O$22</f>
        <v>0</v>
      </c>
      <c r="K51" s="7">
        <f>K16*'Financial comparison'!$O$25</f>
        <v>627.97650187441207</v>
      </c>
      <c r="L51" s="7">
        <f>L16*'Financial comparison'!$O$26</f>
        <v>376.78590112464724</v>
      </c>
      <c r="M51" s="7">
        <f>M16*'Financial comparison'!$O$28</f>
        <v>313.98825093720603</v>
      </c>
      <c r="N51" s="7">
        <f>N16*'Financial comparison'!$O43</f>
        <v>0</v>
      </c>
      <c r="O51" s="7">
        <f>O16*'Financial comparison'!$O43</f>
        <v>0</v>
      </c>
      <c r="P51" s="7">
        <f>P16*'Financial comparison'!$O$63</f>
        <v>0</v>
      </c>
      <c r="Q51" s="7">
        <f>Q16*'Financial comparison'!$O$65</f>
        <v>0</v>
      </c>
      <c r="R51" s="7">
        <f>R16*'Financial comparison'!$O$67</f>
        <v>23938.992369841992</v>
      </c>
      <c r="S51" s="7">
        <f>S16*'Financial comparison'!$O$68</f>
        <v>718.16977109525976</v>
      </c>
      <c r="T51" s="7">
        <f>T16*'Financial comparison'!$O$69</f>
        <v>478.77984739683984</v>
      </c>
      <c r="U51" s="7">
        <f>U16*'Financial comparison'!$O$71</f>
        <v>976.70986809834653</v>
      </c>
      <c r="V51" s="2">
        <f t="shared" si="1"/>
        <v>299590.87618163897</v>
      </c>
      <c r="W51" s="2">
        <f>V51*(1+'Financial comparison'!$H$5)^(('Financial comparison'!$E$5-'Financial comparison'!$B$5)-$A51+0.5)</f>
        <v>618935.45311593497</v>
      </c>
    </row>
    <row r="52" spans="1:23">
      <c r="A52" s="14">
        <v>13</v>
      </c>
      <c r="B52" s="7">
        <f>B17*'Financial comparison'!$O$11</f>
        <v>242287.24984111168</v>
      </c>
      <c r="D52" s="7">
        <f>D17*'Financial comparison'!$O$13</f>
        <v>30285.90623013896</v>
      </c>
      <c r="E52" s="7">
        <f>E17*'Financial comparison'!O44</f>
        <v>18637.48075700859</v>
      </c>
      <c r="F52" s="7">
        <f>F17*'Financial comparison'!$O$17</f>
        <v>0</v>
      </c>
      <c r="G52" s="7">
        <f>G17*'Financial comparison'!$O$18</f>
        <v>0</v>
      </c>
      <c r="H52" s="7">
        <f>H17*'Financial comparison'!$O$19</f>
        <v>0</v>
      </c>
      <c r="I52" s="7">
        <f>I17*'Financial comparison'!$O$20</f>
        <v>0</v>
      </c>
      <c r="J52" s="7">
        <f>J17*'Financial comparison'!$O$22</f>
        <v>0</v>
      </c>
      <c r="K52" s="7">
        <f>K17*'Financial comparison'!$O$25</f>
        <v>653.09556194938853</v>
      </c>
      <c r="L52" s="7">
        <f>L17*'Financial comparison'!$O$26</f>
        <v>391.85733716963313</v>
      </c>
      <c r="M52" s="7">
        <f>M17*'Financial comparison'!$O$28</f>
        <v>326.54778097469426</v>
      </c>
      <c r="N52" s="7">
        <f>N17*'Financial comparison'!$O44</f>
        <v>0</v>
      </c>
      <c r="O52" s="7">
        <f>O17*'Financial comparison'!$O44</f>
        <v>0</v>
      </c>
      <c r="P52" s="7">
        <f>P17*'Financial comparison'!$O$63</f>
        <v>0</v>
      </c>
      <c r="Q52" s="7">
        <f>Q17*'Financial comparison'!$O$65</f>
        <v>0</v>
      </c>
      <c r="R52" s="7">
        <f>R17*'Financial comparison'!$O$67</f>
        <v>26332.89160682619</v>
      </c>
      <c r="S52" s="7">
        <f>S17*'Financial comparison'!$O$68</f>
        <v>789.98674820478573</v>
      </c>
      <c r="T52" s="7">
        <f>T17*'Financial comparison'!$O$69</f>
        <v>526.65783213652378</v>
      </c>
      <c r="U52" s="7">
        <f>U17*'Financial comparison'!$O$71</f>
        <v>1172.0518417180156</v>
      </c>
      <c r="V52" s="2">
        <f t="shared" si="1"/>
        <v>321403.72553723847</v>
      </c>
      <c r="W52" s="2">
        <f>V52*(1+'Financial comparison'!$H$5)^(('Financial comparison'!$E$5-'Financial comparison'!$B$5)-$A52+0.5)</f>
        <v>638460.95662296866</v>
      </c>
    </row>
    <row r="53" spans="1:23">
      <c r="A53" s="14">
        <v>14</v>
      </c>
      <c r="B53" s="7">
        <f>B18*'Financial comparison'!$O$11</f>
        <v>259247.35732998952</v>
      </c>
      <c r="D53" s="7">
        <f>D18*'Financial comparison'!$O$13</f>
        <v>32405.91966624869</v>
      </c>
      <c r="E53" s="7">
        <f>E18*'Financial comparison'!O45</f>
        <v>19942.104409999196</v>
      </c>
      <c r="F53" s="7">
        <f>F18*'Financial comparison'!$O$17</f>
        <v>0</v>
      </c>
      <c r="G53" s="7">
        <f>G18*'Financial comparison'!$O$18</f>
        <v>0</v>
      </c>
      <c r="H53" s="7">
        <f>H18*'Financial comparison'!$O$19</f>
        <v>0</v>
      </c>
      <c r="I53" s="7">
        <f>I18*'Financial comparison'!$O$20</f>
        <v>0</v>
      </c>
      <c r="J53" s="7">
        <f>J18*'Financial comparison'!$O$22</f>
        <v>0</v>
      </c>
      <c r="K53" s="7">
        <f>K18*'Financial comparison'!$O$25</f>
        <v>679.21938442736416</v>
      </c>
      <c r="L53" s="7">
        <f>L18*'Financial comparison'!$O$26</f>
        <v>407.53163065641843</v>
      </c>
      <c r="M53" s="7">
        <f>M18*'Financial comparison'!$O$28</f>
        <v>339.60969221368208</v>
      </c>
      <c r="N53" s="7">
        <f>N18*'Financial comparison'!$O45</f>
        <v>0</v>
      </c>
      <c r="O53" s="7">
        <f>O18*'Financial comparison'!$O45</f>
        <v>0</v>
      </c>
      <c r="P53" s="7">
        <f>P18*'Financial comparison'!$O$63</f>
        <v>0</v>
      </c>
      <c r="Q53" s="7">
        <f>Q18*'Financial comparison'!$O$65</f>
        <v>0</v>
      </c>
      <c r="R53" s="7">
        <f>R18*'Financial comparison'!$O$67</f>
        <v>28966.180767508813</v>
      </c>
      <c r="S53" s="7">
        <f>S18*'Financial comparison'!$O$68</f>
        <v>868.98542302526425</v>
      </c>
      <c r="T53" s="7">
        <f>T18*'Financial comparison'!$O$69</f>
        <v>579.32361535017617</v>
      </c>
      <c r="U53" s="7">
        <f>U18*'Financial comparison'!$O$71</f>
        <v>1406.4622100616191</v>
      </c>
      <c r="V53" s="2">
        <f t="shared" si="1"/>
        <v>344842.69412948075</v>
      </c>
      <c r="W53" s="2">
        <f>V53*(1+'Financial comparison'!$H$5)^(('Financial comparison'!$E$5-'Financial comparison'!$B$5)-$A53+0.5)</f>
        <v>658674.92073047895</v>
      </c>
    </row>
    <row r="54" spans="1:23">
      <c r="A54" s="14">
        <v>15</v>
      </c>
      <c r="B54" s="7">
        <f>B19*'Financial comparison'!$O$11</f>
        <v>277394.67234308878</v>
      </c>
      <c r="D54" s="7">
        <f>D19*'Financial comparison'!$O$13</f>
        <v>34674.334042886097</v>
      </c>
      <c r="E54" s="7">
        <f>E19*'Financial comparison'!O46</f>
        <v>21338.051718699138</v>
      </c>
      <c r="F54" s="7">
        <f>F19*'Financial comparison'!$O$17</f>
        <v>0</v>
      </c>
      <c r="G54" s="7">
        <f>G19*'Financial comparison'!$O$18</f>
        <v>0</v>
      </c>
      <c r="H54" s="7">
        <f>H19*'Financial comparison'!$O$19</f>
        <v>0</v>
      </c>
      <c r="I54" s="7">
        <f>I19*'Financial comparison'!$O$20</f>
        <v>0</v>
      </c>
      <c r="J54" s="7">
        <f>J19*'Financial comparison'!$O$22</f>
        <v>0</v>
      </c>
      <c r="K54" s="7">
        <f>K19*'Financial comparison'!$O$25</f>
        <v>706.38815980445872</v>
      </c>
      <c r="L54" s="7">
        <f>L19*'Financial comparison'!$O$26</f>
        <v>423.83289588267519</v>
      </c>
      <c r="M54" s="7">
        <f>M19*'Financial comparison'!$O$28</f>
        <v>353.19407990222936</v>
      </c>
      <c r="N54" s="7">
        <f>N19*'Financial comparison'!$O46</f>
        <v>0</v>
      </c>
      <c r="O54" s="7">
        <f>O19*'Financial comparison'!$O46</f>
        <v>0</v>
      </c>
      <c r="P54" s="7">
        <f>P19*'Financial comparison'!$O$63</f>
        <v>0</v>
      </c>
      <c r="Q54" s="7">
        <f>Q19*'Financial comparison'!$O$65</f>
        <v>0</v>
      </c>
      <c r="R54" s="7">
        <f>R19*'Financial comparison'!$O$67</f>
        <v>31862.798844259694</v>
      </c>
      <c r="S54" s="7">
        <f>S19*'Financial comparison'!$O$68</f>
        <v>955.88396532779086</v>
      </c>
      <c r="T54" s="7">
        <f>T19*'Financial comparison'!$O$69</f>
        <v>637.25597688519383</v>
      </c>
      <c r="U54" s="7">
        <f>U19*'Financial comparison'!$O$71</f>
        <v>1687.7546520739427</v>
      </c>
      <c r="V54" s="2">
        <f t="shared" si="1"/>
        <v>370034.16667881008</v>
      </c>
      <c r="W54" s="2">
        <f>V54*(1+'Financial comparison'!$H$5)^(('Financial comparison'!$E$5-'Financial comparison'!$B$5)-$A54+0.5)</f>
        <v>679608.16056905454</v>
      </c>
    </row>
    <row r="55" spans="1:23">
      <c r="A55" s="14">
        <v>16</v>
      </c>
      <c r="B55" s="7">
        <f>B20*'Financial comparison'!$O$11</f>
        <v>296812.29940710502</v>
      </c>
      <c r="D55" s="7">
        <f>D20*'Financial comparison'!$O$13</f>
        <v>37101.537425888127</v>
      </c>
      <c r="E55" s="7">
        <f>E20*'Financial comparison'!O47</f>
        <v>22831.715339008078</v>
      </c>
      <c r="F55" s="7">
        <f>F20*'Financial comparison'!$O$17</f>
        <v>0</v>
      </c>
      <c r="G55" s="7">
        <f>G20*'Financial comparison'!$O$18</f>
        <v>0</v>
      </c>
      <c r="H55" s="7">
        <f>H20*'Financial comparison'!$O$19</f>
        <v>0</v>
      </c>
      <c r="I55" s="7">
        <f>I20*'Financial comparison'!$O$20</f>
        <v>0</v>
      </c>
      <c r="J55" s="7">
        <f>J20*'Financial comparison'!$O$22</f>
        <v>0</v>
      </c>
      <c r="K55" s="7">
        <f>K20*'Financial comparison'!$O$25</f>
        <v>734.64368619663708</v>
      </c>
      <c r="L55" s="7">
        <f>L20*'Financial comparison'!$O$26</f>
        <v>440.78621171798227</v>
      </c>
      <c r="M55" s="7">
        <f>M20*'Financial comparison'!$O$28</f>
        <v>367.32184309831854</v>
      </c>
      <c r="N55" s="7">
        <f>N20*'Financial comparison'!$O47</f>
        <v>0</v>
      </c>
      <c r="O55" s="7">
        <f>O20*'Financial comparison'!$O47</f>
        <v>0</v>
      </c>
      <c r="P55" s="7">
        <f>P20*'Financial comparison'!$O$63</f>
        <v>0</v>
      </c>
      <c r="Q55" s="7">
        <f>Q20*'Financial comparison'!$O$65</f>
        <v>0</v>
      </c>
      <c r="R55" s="7">
        <f>R20*'Financial comparison'!$O$67</f>
        <v>35049.078728685665</v>
      </c>
      <c r="S55" s="7">
        <f>S20*'Financial comparison'!$O$68</f>
        <v>1051.4723618605701</v>
      </c>
      <c r="T55" s="7">
        <f>T20*'Financial comparison'!$O$69</f>
        <v>700.98157457371326</v>
      </c>
      <c r="U55" s="7">
        <f>U20*'Financial comparison'!$O$71</f>
        <v>2025.3055824887306</v>
      </c>
      <c r="V55" s="2">
        <f t="shared" si="1"/>
        <v>397115.14216062287</v>
      </c>
      <c r="W55" s="2">
        <f>V55*(1+'Financial comparison'!$H$5)^(('Financial comparison'!$E$5-'Financial comparison'!$B$5)-$A55+0.5)</f>
        <v>701293.58625332091</v>
      </c>
    </row>
    <row r="56" spans="1:23">
      <c r="A56" s="14">
        <v>17</v>
      </c>
      <c r="B56" s="7">
        <f>B21*'Financial comparison'!$O$11</f>
        <v>317589.16036560241</v>
      </c>
      <c r="D56" s="7">
        <f>D21*'Financial comparison'!$O$13</f>
        <v>39698.645045700301</v>
      </c>
      <c r="E56" s="7">
        <f>E21*'Financial comparison'!O48</f>
        <v>24429.935412738647</v>
      </c>
      <c r="F56" s="7">
        <f>F21*'Financial comparison'!$O$17</f>
        <v>0</v>
      </c>
      <c r="G56" s="7">
        <f>G21*'Financial comparison'!$O$18</f>
        <v>0</v>
      </c>
      <c r="H56" s="7">
        <f>H21*'Financial comparison'!$O$19</f>
        <v>0</v>
      </c>
      <c r="I56" s="7">
        <f>I21*'Financial comparison'!$O$20</f>
        <v>0</v>
      </c>
      <c r="J56" s="7">
        <f>J21*'Financial comparison'!$O$22</f>
        <v>0</v>
      </c>
      <c r="K56" s="7">
        <f>K21*'Financial comparison'!$O$25</f>
        <v>764.02943364450266</v>
      </c>
      <c r="L56" s="7">
        <f>L21*'Financial comparison'!$O$26</f>
        <v>458.41766018670154</v>
      </c>
      <c r="M56" s="7">
        <f>M21*'Financial comparison'!$O$28</f>
        <v>382.01471682225133</v>
      </c>
      <c r="N56" s="7">
        <f>N21*'Financial comparison'!$O48</f>
        <v>0</v>
      </c>
      <c r="O56" s="7">
        <f>O21*'Financial comparison'!$O48</f>
        <v>0</v>
      </c>
      <c r="P56" s="7">
        <f>P21*'Financial comparison'!$O$63</f>
        <v>0</v>
      </c>
      <c r="Q56" s="7">
        <f>Q21*'Financial comparison'!$O$65</f>
        <v>0</v>
      </c>
      <c r="R56" s="7">
        <f>R21*'Financial comparison'!$O$67</f>
        <v>38553.986601554228</v>
      </c>
      <c r="S56" s="7">
        <f>S21*'Financial comparison'!$O$68</f>
        <v>1156.6195980466271</v>
      </c>
      <c r="T56" s="7">
        <f>T21*'Financial comparison'!$O$69</f>
        <v>771.07973203108463</v>
      </c>
      <c r="U56" s="7">
        <f>U21*'Financial comparison'!$O$71</f>
        <v>2430.3666989864773</v>
      </c>
      <c r="V56" s="2">
        <f t="shared" si="1"/>
        <v>426234.25526531326</v>
      </c>
      <c r="W56" s="2">
        <f>V56*(1+'Financial comparison'!$H$5)^(('Financial comparison'!$E$5-'Financial comparison'!$B$5)-$A56+0.5)</f>
        <v>723766.42120790505</v>
      </c>
    </row>
    <row r="57" spans="1:23">
      <c r="A57" s="14">
        <v>18</v>
      </c>
      <c r="B57" s="7">
        <f>B22*'Financial comparison'!$O$11</f>
        <v>339820.40159119456</v>
      </c>
      <c r="D57" s="7">
        <f>D22*'Financial comparison'!$O$13</f>
        <v>42477.55019889932</v>
      </c>
      <c r="E57" s="7">
        <f>E22*'Financial comparison'!O49</f>
        <v>26140.030891630351</v>
      </c>
      <c r="F57" s="7">
        <f>F22*'Financial comparison'!$O$17</f>
        <v>0</v>
      </c>
      <c r="G57" s="7">
        <f>G22*'Financial comparison'!$O$18</f>
        <v>0</v>
      </c>
      <c r="H57" s="7">
        <f>H22*'Financial comparison'!$O$19</f>
        <v>0</v>
      </c>
      <c r="I57" s="7">
        <f>I22*'Financial comparison'!$O$20</f>
        <v>0</v>
      </c>
      <c r="J57" s="7">
        <f>J22*'Financial comparison'!$O$22</f>
        <v>0</v>
      </c>
      <c r="K57" s="7">
        <f>K22*'Financial comparison'!$O$25</f>
        <v>794.5906109902827</v>
      </c>
      <c r="L57" s="7">
        <f>L22*'Financial comparison'!$O$26</f>
        <v>476.75436659416965</v>
      </c>
      <c r="M57" s="7">
        <f>M22*'Financial comparison'!$O$28</f>
        <v>397.29530549514135</v>
      </c>
      <c r="N57" s="7">
        <f>N22*'Financial comparison'!$O49</f>
        <v>0</v>
      </c>
      <c r="O57" s="7">
        <f>O22*'Financial comparison'!$O49</f>
        <v>0</v>
      </c>
      <c r="P57" s="7">
        <f>P22*'Financial comparison'!$O$63</f>
        <v>0</v>
      </c>
      <c r="Q57" s="7">
        <f>Q22*'Financial comparison'!$O$65</f>
        <v>0</v>
      </c>
      <c r="R57" s="7">
        <f>R22*'Financial comparison'!$O$67</f>
        <v>42409.385261709656</v>
      </c>
      <c r="S57" s="7">
        <f>S22*'Financial comparison'!$O$68</f>
        <v>1272.28155785129</v>
      </c>
      <c r="T57" s="7">
        <f>T22*'Financial comparison'!$O$69</f>
        <v>848.18770523419323</v>
      </c>
      <c r="U57" s="7">
        <f>U22*'Financial comparison'!$O$71</f>
        <v>2916.4400387837723</v>
      </c>
      <c r="V57" s="2">
        <f t="shared" si="1"/>
        <v>457552.91752838279</v>
      </c>
      <c r="W57" s="2">
        <f>V57*(1+'Financial comparison'!$H$5)^(('Financial comparison'!$E$5-'Financial comparison'!$B$5)-$A57+0.5)</f>
        <v>747064.44948695344</v>
      </c>
    </row>
    <row r="58" spans="1:23">
      <c r="A58" s="14">
        <v>19</v>
      </c>
      <c r="B58" s="7">
        <f>B23*'Financial comparison'!$O$11</f>
        <v>363607.82970257819</v>
      </c>
      <c r="D58" s="7">
        <f>D23*'Financial comparison'!$O$13</f>
        <v>45450.978712822274</v>
      </c>
      <c r="E58" s="7">
        <f>E23*'Financial comparison'!O50</f>
        <v>27969.833054044477</v>
      </c>
      <c r="F58" s="7">
        <f>F23*'Financial comparison'!$O$17</f>
        <v>0</v>
      </c>
      <c r="G58" s="7">
        <f>G23*'Financial comparison'!$O$18</f>
        <v>0</v>
      </c>
      <c r="H58" s="7">
        <f>H23*'Financial comparison'!$O$19</f>
        <v>0</v>
      </c>
      <c r="I58" s="7">
        <f>I23*'Financial comparison'!$O$20</f>
        <v>0</v>
      </c>
      <c r="J58" s="7">
        <f>J23*'Financial comparison'!$O$22</f>
        <v>0</v>
      </c>
      <c r="K58" s="7">
        <f>K23*'Financial comparison'!$O$25</f>
        <v>826.37423542989427</v>
      </c>
      <c r="L58" s="7">
        <f>L23*'Financial comparison'!$O$26</f>
        <v>495.82454125793652</v>
      </c>
      <c r="M58" s="7">
        <f>M23*'Financial comparison'!$O$28</f>
        <v>413.18711771494714</v>
      </c>
      <c r="N58" s="7">
        <f>N23*'Financial comparison'!$O50</f>
        <v>0</v>
      </c>
      <c r="O58" s="7">
        <f>O23*'Financial comparison'!$O50</f>
        <v>0</v>
      </c>
      <c r="P58" s="7">
        <f>P23*'Financial comparison'!$O$63</f>
        <v>0</v>
      </c>
      <c r="Q58" s="7">
        <f>Q23*'Financial comparison'!$O$65</f>
        <v>0</v>
      </c>
      <c r="R58" s="7">
        <f>R23*'Financial comparison'!$O$67</f>
        <v>46650.323787880632</v>
      </c>
      <c r="S58" s="7">
        <f>S23*'Financial comparison'!$O$68</f>
        <v>1399.5097136364191</v>
      </c>
      <c r="T58" s="7">
        <f>T23*'Financial comparison'!$O$69</f>
        <v>933.00647575761275</v>
      </c>
      <c r="U58" s="7">
        <f>U23*'Financial comparison'!$O$71</f>
        <v>3499.728046540527</v>
      </c>
      <c r="V58" s="2">
        <f t="shared" si="1"/>
        <v>491246.59538766294</v>
      </c>
      <c r="W58" s="2">
        <f>V58*(1+'Financial comparison'!$H$5)^(('Financial comparison'!$E$5-'Financial comparison'!$B$5)-$A58+0.5)</f>
        <v>771228.29632314807</v>
      </c>
    </row>
    <row r="59" spans="1:23">
      <c r="A59" s="14">
        <v>20</v>
      </c>
      <c r="B59" s="7">
        <f>B24*'Financial comparison'!$O$11</f>
        <v>389060.37778175873</v>
      </c>
      <c r="D59" s="7">
        <f>D24*'Financial comparison'!$O$13</f>
        <v>48632.547222719841</v>
      </c>
      <c r="E59" s="7">
        <f>E24*'Financial comparison'!O51</f>
        <v>29927.721367827595</v>
      </c>
      <c r="F59" s="7">
        <f>F24*'Financial comparison'!$O$17</f>
        <v>0</v>
      </c>
      <c r="G59" s="7">
        <f>G24*'Financial comparison'!$O$18</f>
        <v>0</v>
      </c>
      <c r="H59" s="7">
        <f>H24*'Financial comparison'!$O$19</f>
        <v>0</v>
      </c>
      <c r="I59" s="7">
        <f>I24*'Financial comparison'!$O$20</f>
        <v>0</v>
      </c>
      <c r="J59" s="7">
        <f>J24*'Financial comparison'!$O$22</f>
        <v>0</v>
      </c>
      <c r="K59" s="7">
        <f>K24*'Financial comparison'!$O$25</f>
        <v>859.42920484708975</v>
      </c>
      <c r="L59" s="7">
        <f>L24*'Financial comparison'!$O$26</f>
        <v>515.6575229082539</v>
      </c>
      <c r="M59" s="7">
        <f>M24*'Financial comparison'!$O$28</f>
        <v>429.71460242354487</v>
      </c>
      <c r="N59" s="7">
        <f>N24*'Financial comparison'!$O51</f>
        <v>0</v>
      </c>
      <c r="O59" s="7">
        <f>O24*'Financial comparison'!$O51</f>
        <v>0</v>
      </c>
      <c r="P59" s="7">
        <f>P24*'Financial comparison'!$O$63</f>
        <v>0</v>
      </c>
      <c r="Q59" s="7">
        <f>Q24*'Financial comparison'!$O$65</f>
        <v>0</v>
      </c>
      <c r="R59" s="7">
        <f>R24*'Financial comparison'!$O$67</f>
        <v>51315.356166668702</v>
      </c>
      <c r="S59" s="7">
        <f>S24*'Financial comparison'!$O$68</f>
        <v>1539.4606850000609</v>
      </c>
      <c r="T59" s="7">
        <f>T24*'Financial comparison'!$O$69</f>
        <v>1026.307123333374</v>
      </c>
      <c r="U59" s="7">
        <f>U24*'Financial comparison'!$O$71</f>
        <v>4199.6736558486327</v>
      </c>
      <c r="V59" s="2">
        <f t="shared" si="1"/>
        <v>527506.24533333583</v>
      </c>
      <c r="W59" s="2">
        <f>V59*(1+'Financial comparison'!$H$5)^(('Financial comparison'!$E$5-'Financial comparison'!$B$5)-$A59+0.5)</f>
        <v>796301.74678205198</v>
      </c>
    </row>
    <row r="60" spans="1:23">
      <c r="A60" s="14">
        <v>21</v>
      </c>
      <c r="B60" s="7">
        <f>B25*'Financial comparison'!$O$11</f>
        <v>416294.60422648181</v>
      </c>
      <c r="D60" s="7">
        <f>D25*'Financial comparison'!$O$13</f>
        <v>52036.825528310226</v>
      </c>
      <c r="E60" s="7">
        <f>E25*'Financial comparison'!O52</f>
        <v>40028.327329469408</v>
      </c>
      <c r="F60" s="7">
        <f>F25*'Financial comparison'!$O$17</f>
        <v>0</v>
      </c>
      <c r="G60" s="7">
        <f>G25*'Financial comparison'!$O$18</f>
        <v>0</v>
      </c>
      <c r="H60" s="7">
        <f>H25*'Financial comparison'!$O$19</f>
        <v>0</v>
      </c>
      <c r="I60" s="7">
        <f>I25*'Financial comparison'!$O$20</f>
        <v>0</v>
      </c>
      <c r="J60" s="7">
        <f>J25*'Financial comparison'!$O$22</f>
        <v>0</v>
      </c>
      <c r="K60" s="7">
        <f>K25*'Financial comparison'!$O$25</f>
        <v>893.80637304097354</v>
      </c>
      <c r="L60" s="7">
        <f>L25*'Financial comparison'!$O$26</f>
        <v>536.28382382458403</v>
      </c>
      <c r="M60" s="7">
        <f>M25*'Financial comparison'!$O$28</f>
        <v>446.90318652048677</v>
      </c>
      <c r="N60" s="7">
        <f>N25*'Financial comparison'!$O52</f>
        <v>0</v>
      </c>
      <c r="O60" s="7">
        <f>O25*'Financial comparison'!$O52</f>
        <v>0</v>
      </c>
      <c r="P60" s="7">
        <f>P25*'Financial comparison'!$O$63</f>
        <v>0</v>
      </c>
      <c r="Q60" s="7">
        <f>Q25*'Financial comparison'!$O$65</f>
        <v>0</v>
      </c>
      <c r="R60" s="7">
        <f>R25*'Financial comparison'!$O$67</f>
        <v>56446.891783335566</v>
      </c>
      <c r="S60" s="7">
        <f>S25*'Financial comparison'!$O$68</f>
        <v>1693.4067535000672</v>
      </c>
      <c r="T60" s="7">
        <f>T25*'Financial comparison'!$O$69</f>
        <v>1128.9378356667114</v>
      </c>
      <c r="U60" s="7">
        <f>U25*'Financial comparison'!$O$71</f>
        <v>5039.6083870183584</v>
      </c>
      <c r="V60" s="2">
        <f t="shared" si="1"/>
        <v>574545.59522716817</v>
      </c>
      <c r="W60" s="2">
        <f>V60*(1+'Financial comparison'!$H$5)^(('Financial comparison'!$E$5-'Financial comparison'!$B$5)-$A60+0.5)</f>
        <v>833952.32308179769</v>
      </c>
    </row>
    <row r="61" spans="1:23">
      <c r="A61" s="14">
        <v>22</v>
      </c>
      <c r="B61" s="7">
        <f>B26*'Financial comparison'!$O$11</f>
        <v>445435.22652233555</v>
      </c>
      <c r="D61" s="7">
        <f>D26*'Financial comparison'!$O$13</f>
        <v>55679.403315291944</v>
      </c>
      <c r="E61" s="7">
        <f>E26*'Financial comparison'!O53</f>
        <v>42830.310242532258</v>
      </c>
      <c r="F61" s="7">
        <f>F26*'Financial comparison'!$O$17</f>
        <v>0</v>
      </c>
      <c r="G61" s="7">
        <f>G26*'Financial comparison'!$O$18</f>
        <v>0</v>
      </c>
      <c r="H61" s="7">
        <f>H26*'Financial comparison'!$O$19</f>
        <v>0</v>
      </c>
      <c r="I61" s="7">
        <f>I26*'Financial comparison'!$O$20</f>
        <v>0</v>
      </c>
      <c r="J61" s="7">
        <f>J26*'Financial comparison'!$O$22</f>
        <v>0</v>
      </c>
      <c r="K61" s="7">
        <f>K26*'Financial comparison'!$O$25</f>
        <v>929.55862796261226</v>
      </c>
      <c r="L61" s="7">
        <f>L26*'Financial comparison'!$O$26</f>
        <v>557.7351767775674</v>
      </c>
      <c r="M61" s="7">
        <f>M26*'Financial comparison'!$O$28</f>
        <v>464.77931398130613</v>
      </c>
      <c r="N61" s="7">
        <f>N26*'Financial comparison'!$O53</f>
        <v>0</v>
      </c>
      <c r="O61" s="7">
        <f>O26*'Financial comparison'!$O53</f>
        <v>0</v>
      </c>
      <c r="P61" s="7">
        <f>P26*'Financial comparison'!$O$63</f>
        <v>0</v>
      </c>
      <c r="Q61" s="7">
        <f>Q26*'Financial comparison'!$O$65</f>
        <v>0</v>
      </c>
      <c r="R61" s="7">
        <f>R26*'Financial comparison'!$O$67</f>
        <v>62091.580961669133</v>
      </c>
      <c r="S61" s="7">
        <f>S26*'Financial comparison'!$O$68</f>
        <v>1862.7474288500741</v>
      </c>
      <c r="T61" s="7">
        <f>T26*'Financial comparison'!$O$69</f>
        <v>1241.8316192333828</v>
      </c>
      <c r="U61" s="7">
        <f>U26*'Financial comparison'!$O$71</f>
        <v>6047.5300644220297</v>
      </c>
      <c r="V61" s="2">
        <f t="shared" si="1"/>
        <v>617140.70327305584</v>
      </c>
      <c r="W61" s="2">
        <f>V61*(1+'Financial comparison'!$H$5)^(('Financial comparison'!$E$5-'Financial comparison'!$B$5)-$A61+0.5)</f>
        <v>861326.03587128769</v>
      </c>
    </row>
    <row r="62" spans="1:23">
      <c r="A62" s="14">
        <v>23</v>
      </c>
      <c r="B62" s="7">
        <f>B27*'Financial comparison'!$O$11</f>
        <v>476615.69237889908</v>
      </c>
      <c r="D62" s="7">
        <f>D27*'Financial comparison'!$O$13</f>
        <v>59576.961547362385</v>
      </c>
      <c r="E62" s="7">
        <f>E27*'Financial comparison'!O54</f>
        <v>45828.431959509529</v>
      </c>
      <c r="F62" s="7">
        <f>F27*'Financial comparison'!$O$17</f>
        <v>0</v>
      </c>
      <c r="G62" s="7">
        <f>G27*'Financial comparison'!$O$18</f>
        <v>0</v>
      </c>
      <c r="H62" s="7">
        <f>H27*'Financial comparison'!$O$19</f>
        <v>0</v>
      </c>
      <c r="I62" s="7">
        <f>I27*'Financial comparison'!$O$20</f>
        <v>0</v>
      </c>
      <c r="J62" s="7">
        <f>J27*'Financial comparison'!$O$22</f>
        <v>0</v>
      </c>
      <c r="K62" s="7">
        <f>K27*'Financial comparison'!$O$25</f>
        <v>966.74097308111686</v>
      </c>
      <c r="L62" s="7">
        <f>L27*'Financial comparison'!$O$26</f>
        <v>580.04458384867019</v>
      </c>
      <c r="M62" s="7">
        <f>M27*'Financial comparison'!$O$28</f>
        <v>483.37048654055843</v>
      </c>
      <c r="N62" s="7">
        <f>N27*'Financial comparison'!$O54</f>
        <v>0</v>
      </c>
      <c r="O62" s="7">
        <f>O27*'Financial comparison'!$O54</f>
        <v>0</v>
      </c>
      <c r="P62" s="7">
        <f>P27*'Financial comparison'!$O$63</f>
        <v>0</v>
      </c>
      <c r="Q62" s="7">
        <f>Q27*'Financial comparison'!$O$65</f>
        <v>0</v>
      </c>
      <c r="R62" s="7">
        <f>R27*'Financial comparison'!$O$67</f>
        <v>68300.73905783605</v>
      </c>
      <c r="S62" s="7">
        <f>S27*'Financial comparison'!$O$68</f>
        <v>2049.022171735081</v>
      </c>
      <c r="T62" s="7">
        <f>T27*'Financial comparison'!$O$69</f>
        <v>1366.0147811567208</v>
      </c>
      <c r="U62" s="7">
        <f>U27*'Financial comparison'!$O$71</f>
        <v>7257.0360773064349</v>
      </c>
      <c r="V62" s="2">
        <f t="shared" si="1"/>
        <v>663024.05401727557</v>
      </c>
      <c r="W62" s="2">
        <f>V62*(1+'Financial comparison'!$H$5)^(('Financial comparison'!$E$5-'Financial comparison'!$B$5)-$A62+0.5)</f>
        <v>889773.21775625553</v>
      </c>
    </row>
    <row r="63" spans="1:23">
      <c r="A63" s="14">
        <v>24</v>
      </c>
      <c r="B63" s="7">
        <f>B28*'Financial comparison'!$O$11</f>
        <v>509978.79084542207</v>
      </c>
      <c r="D63" s="7">
        <f>D28*'Financial comparison'!$O$13</f>
        <v>63747.348855677759</v>
      </c>
      <c r="E63" s="7">
        <f>E28*'Financial comparison'!O55</f>
        <v>49036.422196675208</v>
      </c>
      <c r="F63" s="7">
        <f>F28*'Financial comparison'!$O$17</f>
        <v>0</v>
      </c>
      <c r="G63" s="7">
        <f>G28*'Financial comparison'!$O$18</f>
        <v>0</v>
      </c>
      <c r="H63" s="7">
        <f>H28*'Financial comparison'!$O$19</f>
        <v>0</v>
      </c>
      <c r="I63" s="7">
        <f>I28*'Financial comparison'!$O$20</f>
        <v>0</v>
      </c>
      <c r="J63" s="7">
        <f>J28*'Financial comparison'!$O$22</f>
        <v>0</v>
      </c>
      <c r="K63" s="7">
        <f>K28*'Financial comparison'!$O$25</f>
        <v>1005.4106120043616</v>
      </c>
      <c r="L63" s="7">
        <f>L28*'Financial comparison'!$O$26</f>
        <v>603.24636720261697</v>
      </c>
      <c r="M63" s="7">
        <f>M28*'Financial comparison'!$O$28</f>
        <v>502.70530600218081</v>
      </c>
      <c r="N63" s="7">
        <f>N28*'Financial comparison'!$O55</f>
        <v>0</v>
      </c>
      <c r="O63" s="7">
        <f>O28*'Financial comparison'!$O55</f>
        <v>0</v>
      </c>
      <c r="P63" s="7">
        <f>P28*'Financial comparison'!$O$63</f>
        <v>0</v>
      </c>
      <c r="Q63" s="7">
        <f>Q28*'Financial comparison'!$O$65</f>
        <v>0</v>
      </c>
      <c r="R63" s="7">
        <f>R28*'Financial comparison'!$O$67</f>
        <v>75130.812963619668</v>
      </c>
      <c r="S63" s="7">
        <f>S28*'Financial comparison'!$O$68</f>
        <v>2253.9243889085897</v>
      </c>
      <c r="T63" s="7">
        <f>T28*'Financial comparison'!$O$69</f>
        <v>1502.6162592723933</v>
      </c>
      <c r="U63" s="7">
        <f>U28*'Financial comparison'!$O$71</f>
        <v>8708.4432927677226</v>
      </c>
      <c r="V63" s="2">
        <f t="shared" si="1"/>
        <v>712469.72108755261</v>
      </c>
      <c r="W63" s="2">
        <f>V63*(1+'Financial comparison'!$H$5)^(('Financial comparison'!$E$5-'Financial comparison'!$B$5)-$A63+0.5)</f>
        <v>919354.73596746172</v>
      </c>
    </row>
    <row r="64" spans="1:23">
      <c r="A64" s="14">
        <v>25</v>
      </c>
      <c r="B64" s="7">
        <f>B29*'Financial comparison'!$O$11</f>
        <v>545677.30620460166</v>
      </c>
      <c r="D64" s="7">
        <f>D29*'Financial comparison'!$O$13</f>
        <v>68209.663275575207</v>
      </c>
      <c r="E64" s="7">
        <f>E29*'Financial comparison'!O56</f>
        <v>52468.971750442477</v>
      </c>
      <c r="F64" s="7">
        <f>F29*'Financial comparison'!$O$17</f>
        <v>0</v>
      </c>
      <c r="G64" s="7">
        <f>G29*'Financial comparison'!$O$18</f>
        <v>0</v>
      </c>
      <c r="H64" s="7">
        <f>H29*'Financial comparison'!$O$19</f>
        <v>0</v>
      </c>
      <c r="I64" s="7">
        <f>I29*'Financial comparison'!$O$20</f>
        <v>0</v>
      </c>
      <c r="J64" s="7">
        <f>J29*'Financial comparison'!$O$22</f>
        <v>0</v>
      </c>
      <c r="K64" s="7">
        <f>K29*'Financial comparison'!$O$25</f>
        <v>1045.6270364845361</v>
      </c>
      <c r="L64" s="7">
        <f>L29*'Financial comparison'!$O$26</f>
        <v>627.37622189072169</v>
      </c>
      <c r="M64" s="7">
        <f>M29*'Financial comparison'!$O$28</f>
        <v>522.81351824226806</v>
      </c>
      <c r="N64" s="7">
        <f>N29*'Financial comparison'!$O56</f>
        <v>0</v>
      </c>
      <c r="O64" s="7">
        <f>O29*'Financial comparison'!$O56</f>
        <v>0</v>
      </c>
      <c r="P64" s="7">
        <f>P29*'Financial comparison'!$O$63</f>
        <v>0</v>
      </c>
      <c r="Q64" s="7">
        <f>Q29*'Financial comparison'!$O$65</f>
        <v>0</v>
      </c>
      <c r="R64" s="7">
        <f>R29*'Financial comparison'!$O$67</f>
        <v>82643.894259981636</v>
      </c>
      <c r="S64" s="7">
        <f>S29*'Financial comparison'!$O$68</f>
        <v>2479.3168277994487</v>
      </c>
      <c r="T64" s="7">
        <f>T29*'Financial comparison'!$O$69</f>
        <v>1652.8778851996326</v>
      </c>
      <c r="U64" s="7">
        <f>U29*'Financial comparison'!$O$71</f>
        <v>10450.131951321271</v>
      </c>
      <c r="V64" s="2">
        <f t="shared" si="1"/>
        <v>765777.97893153888</v>
      </c>
      <c r="W64" s="2">
        <f>V64*(1+'Financial comparison'!$H$5)^(('Financial comparison'!$E$5-'Financial comparison'!$B$5)-$A64+0.5)</f>
        <v>950137.01958239614</v>
      </c>
    </row>
    <row r="65" spans="1:23">
      <c r="A65" s="14">
        <v>26</v>
      </c>
      <c r="B65" s="7">
        <f>B30*'Financial comparison'!$O$11</f>
        <v>583874.71763892379</v>
      </c>
      <c r="D65" s="7">
        <f>D30*'Financial comparison'!$O$13</f>
        <v>72984.339704865473</v>
      </c>
      <c r="E65" s="7">
        <f>E30*'Financial comparison'!O57</f>
        <v>56141.799772973442</v>
      </c>
      <c r="F65" s="7">
        <f>F30*'Financial comparison'!$O$17</f>
        <v>0</v>
      </c>
      <c r="G65" s="7">
        <f>G30*'Financial comparison'!$O$18</f>
        <v>0</v>
      </c>
      <c r="H65" s="7">
        <f>H30*'Financial comparison'!$O$19</f>
        <v>0</v>
      </c>
      <c r="I65" s="7">
        <f>I30*'Financial comparison'!$O$20</f>
        <v>0</v>
      </c>
      <c r="J65" s="7">
        <f>J30*'Financial comparison'!$O$22</f>
        <v>0</v>
      </c>
      <c r="K65" s="7">
        <f>K30*'Financial comparison'!$O$25</f>
        <v>1087.4521179439178</v>
      </c>
      <c r="L65" s="7">
        <f>L30*'Financial comparison'!$O$26</f>
        <v>652.4712707663507</v>
      </c>
      <c r="M65" s="7">
        <f>M30*'Financial comparison'!$O$28</f>
        <v>543.72605897195888</v>
      </c>
      <c r="N65" s="7">
        <f>N30*'Financial comparison'!$O57</f>
        <v>0</v>
      </c>
      <c r="O65" s="7">
        <f>O30*'Financial comparison'!$O57</f>
        <v>0</v>
      </c>
      <c r="P65" s="7">
        <f>P30*'Financial comparison'!$O$63</f>
        <v>0</v>
      </c>
      <c r="Q65" s="7">
        <f>Q30*'Financial comparison'!$O$65</f>
        <v>0</v>
      </c>
      <c r="R65" s="7">
        <f>R30*'Financial comparison'!$O$67</f>
        <v>90908.283685979841</v>
      </c>
      <c r="S65" s="7">
        <f>S30*'Financial comparison'!$O$68</f>
        <v>2727.2485105793949</v>
      </c>
      <c r="T65" s="7">
        <f>T30*'Financial comparison'!$O$69</f>
        <v>1818.1656737195965</v>
      </c>
      <c r="U65" s="7">
        <f>U30*'Financial comparison'!$O$71</f>
        <v>12540.158341585517</v>
      </c>
      <c r="V65" s="2">
        <f t="shared" si="1"/>
        <v>823278.36277630925</v>
      </c>
      <c r="W65" s="2">
        <f>V65*(1+'Financial comparison'!$H$5)^(('Financial comparison'!$E$5-'Financial comparison'!$B$5)-$A65+0.5)</f>
        <v>982192.75969112292</v>
      </c>
    </row>
    <row r="66" spans="1:23">
      <c r="A66" s="14">
        <v>27</v>
      </c>
      <c r="B66" s="7">
        <f>B31*'Financial comparison'!$O$11</f>
        <v>624745.94787364849</v>
      </c>
      <c r="D66" s="7">
        <f>D31*'Financial comparison'!$O$13</f>
        <v>78093.243484206061</v>
      </c>
      <c r="E66" s="7">
        <f>E31*'Financial comparison'!O58</f>
        <v>60071.725757081578</v>
      </c>
      <c r="F66" s="7">
        <f>F31*'Financial comparison'!$O$17</f>
        <v>0</v>
      </c>
      <c r="G66" s="7">
        <f>G31*'Financial comparison'!$O$18</f>
        <v>0</v>
      </c>
      <c r="H66" s="7">
        <f>H31*'Financial comparison'!$O$19</f>
        <v>0</v>
      </c>
      <c r="I66" s="7">
        <f>I31*'Financial comparison'!$O$20</f>
        <v>0</v>
      </c>
      <c r="J66" s="7">
        <f>J31*'Financial comparison'!$O$22</f>
        <v>0</v>
      </c>
      <c r="K66" s="7">
        <f>K31*'Financial comparison'!$O$25</f>
        <v>1130.9502026616744</v>
      </c>
      <c r="L66" s="7">
        <f>L31*'Financial comparison'!$O$26</f>
        <v>678.57012159700457</v>
      </c>
      <c r="M66" s="7">
        <f>M31*'Financial comparison'!$O$28</f>
        <v>565.47510133083722</v>
      </c>
      <c r="N66" s="7">
        <f>N31*'Financial comparison'!$O58</f>
        <v>0</v>
      </c>
      <c r="O66" s="7">
        <f>O31*'Financial comparison'!$O58</f>
        <v>0</v>
      </c>
      <c r="P66" s="7">
        <f>P31*'Financial comparison'!$O$63</f>
        <v>0</v>
      </c>
      <c r="Q66" s="7">
        <f>Q31*'Financial comparison'!$O$65</f>
        <v>0</v>
      </c>
      <c r="R66" s="7">
        <f>R31*'Financial comparison'!$O$67</f>
        <v>99999.112054577796</v>
      </c>
      <c r="S66" s="7">
        <f>S31*'Financial comparison'!$O$68</f>
        <v>2999.9733616373342</v>
      </c>
      <c r="T66" s="7">
        <f>T31*'Financial comparison'!$O$69</f>
        <v>1999.982241091556</v>
      </c>
      <c r="U66" s="7">
        <f>U31*'Financial comparison'!$O$71</f>
        <v>15048.190009902624</v>
      </c>
      <c r="V66" s="2">
        <f t="shared" si="1"/>
        <v>885333.1702077348</v>
      </c>
      <c r="W66" s="2">
        <f>V66*(1+'Financial comparison'!$H$5)^(('Financial comparison'!$E$5-'Financial comparison'!$B$5)-$A66+0.5)</f>
        <v>1015601.7101508286</v>
      </c>
    </row>
    <row r="67" spans="1:23">
      <c r="A67" s="14">
        <v>28</v>
      </c>
      <c r="B67" s="7">
        <f>B32*'Financial comparison'!$O$11</f>
        <v>668478.16422480403</v>
      </c>
      <c r="D67" s="7">
        <f>D32*'Financial comparison'!$O$13</f>
        <v>83559.770528100504</v>
      </c>
      <c r="E67" s="7">
        <f>E32*'Financial comparison'!O59</f>
        <v>64276.746560077314</v>
      </c>
      <c r="F67" s="7">
        <f>F32*'Financial comparison'!$O$17</f>
        <v>0</v>
      </c>
      <c r="G67" s="7">
        <f>G32*'Financial comparison'!$O$18</f>
        <v>0</v>
      </c>
      <c r="H67" s="7">
        <f>H32*'Financial comparison'!$O$19</f>
        <v>0</v>
      </c>
      <c r="I67" s="7">
        <f>I32*'Financial comparison'!$O$20</f>
        <v>0</v>
      </c>
      <c r="J67" s="7">
        <f>J32*'Financial comparison'!$O$22</f>
        <v>0</v>
      </c>
      <c r="K67" s="7">
        <f>K32*'Financial comparison'!$O$25</f>
        <v>1176.1882107681415</v>
      </c>
      <c r="L67" s="7">
        <f>L32*'Financial comparison'!$O$26</f>
        <v>705.71292646088489</v>
      </c>
      <c r="M67" s="7">
        <f>M32*'Financial comparison'!$O$28</f>
        <v>588.09410538407076</v>
      </c>
      <c r="N67" s="7">
        <f>N32*'Financial comparison'!$O59</f>
        <v>0</v>
      </c>
      <c r="O67" s="7">
        <f>O32*'Financial comparison'!$O59</f>
        <v>0</v>
      </c>
      <c r="P67" s="7">
        <f>P32*'Financial comparison'!$O$63</f>
        <v>0</v>
      </c>
      <c r="Q67" s="7">
        <f>Q32*'Financial comparison'!$O$65</f>
        <v>0</v>
      </c>
      <c r="R67" s="7">
        <f>R32*'Financial comparison'!$O$67</f>
        <v>109999.02326003558</v>
      </c>
      <c r="S67" s="7">
        <f>S32*'Financial comparison'!$O$68</f>
        <v>3299.9706978010672</v>
      </c>
      <c r="T67" s="7">
        <f>T32*'Financial comparison'!$O$69</f>
        <v>2199.9804652007115</v>
      </c>
      <c r="U67" s="7">
        <f>U32*'Financial comparison'!$O$71</f>
        <v>18057.828011883157</v>
      </c>
      <c r="V67" s="2">
        <f t="shared" si="1"/>
        <v>952341.47899051558</v>
      </c>
      <c r="W67" s="2">
        <f>V67*(1+'Financial comparison'!$H$5)^(('Financial comparison'!$E$5-'Financial comparison'!$B$5)-$A67+0.5)</f>
        <v>1050451.6040461063</v>
      </c>
    </row>
    <row r="68" spans="1:23">
      <c r="A68" s="14">
        <v>29</v>
      </c>
      <c r="B68" s="7">
        <f>B33*'Financial comparison'!$O$11</f>
        <v>715271.6357205403</v>
      </c>
      <c r="D68" s="7">
        <f>D33*'Financial comparison'!$O$13</f>
        <v>89408.954465067538</v>
      </c>
      <c r="E68" s="7">
        <f>E33*'Financial comparison'!O60</f>
        <v>68776.118819282725</v>
      </c>
      <c r="F68" s="7">
        <f>F33*'Financial comparison'!$O$17</f>
        <v>0</v>
      </c>
      <c r="G68" s="7">
        <f>G33*'Financial comparison'!$O$18</f>
        <v>0</v>
      </c>
      <c r="H68" s="7">
        <f>H33*'Financial comparison'!$O$19</f>
        <v>0</v>
      </c>
      <c r="I68" s="7">
        <f>I33*'Financial comparison'!$O$20</f>
        <v>0</v>
      </c>
      <c r="J68" s="7">
        <f>J33*'Financial comparison'!$O$22</f>
        <v>0</v>
      </c>
      <c r="K68" s="7">
        <f>K33*'Financial comparison'!$O$25</f>
        <v>1223.2357391988671</v>
      </c>
      <c r="L68" s="7">
        <f>L33*'Financial comparison'!$O$26</f>
        <v>733.94144351932027</v>
      </c>
      <c r="M68" s="7">
        <f>M33*'Financial comparison'!$O$28</f>
        <v>611.61786959943356</v>
      </c>
      <c r="N68" s="7">
        <f>N33*'Financial comparison'!$O60</f>
        <v>0</v>
      </c>
      <c r="O68" s="7">
        <f>O33*'Financial comparison'!$O60</f>
        <v>0</v>
      </c>
      <c r="P68" s="7">
        <f>P33*'Financial comparison'!$O$63</f>
        <v>0</v>
      </c>
      <c r="Q68" s="7">
        <f>Q33*'Financial comparison'!$O$65</f>
        <v>0</v>
      </c>
      <c r="R68" s="7">
        <f>R33*'Financial comparison'!$O$67</f>
        <v>120998.92558603916</v>
      </c>
      <c r="S68" s="7">
        <f>S33*'Financial comparison'!$O$68</f>
        <v>3629.9677675811749</v>
      </c>
      <c r="T68" s="7">
        <f>T33*'Financial comparison'!$O$69</f>
        <v>2419.9785117207834</v>
      </c>
      <c r="U68" s="7">
        <f>U33*'Financial comparison'!$O$71</f>
        <v>21669.393614259774</v>
      </c>
      <c r="V68" s="2">
        <f t="shared" si="1"/>
        <v>1024743.7695368092</v>
      </c>
      <c r="W68" s="2">
        <f>V68*(1+'Financial comparison'!$H$5)^(('Financial comparison'!$E$5-'Financial comparison'!$B$5)-$A68+0.5)</f>
        <v>1086839.2032785702</v>
      </c>
    </row>
    <row r="69" spans="1:23">
      <c r="A69" s="14">
        <v>30</v>
      </c>
      <c r="B69" s="7">
        <f>B34*'Financial comparison'!$O$11</f>
        <v>765340.65022097807</v>
      </c>
      <c r="D69" s="7">
        <f>D34*'Financial comparison'!$O$13</f>
        <v>95667.581277622259</v>
      </c>
      <c r="E69" s="7">
        <f>E34*'Financial comparison'!O61</f>
        <v>73590.447136632501</v>
      </c>
      <c r="F69" s="7">
        <f>F34*'Financial comparison'!$O$17</f>
        <v>0</v>
      </c>
      <c r="G69" s="7">
        <f>G34*'Financial comparison'!$O$18</f>
        <v>0</v>
      </c>
      <c r="H69" s="7">
        <f>H34*'Financial comparison'!$O$19</f>
        <v>0</v>
      </c>
      <c r="I69" s="7">
        <f>I34*'Financial comparison'!$O$20</f>
        <v>0</v>
      </c>
      <c r="J69" s="7">
        <f>J34*'Financial comparison'!$O$22</f>
        <v>0</v>
      </c>
      <c r="K69" s="7">
        <f>K34*'Financial comparison'!$O$25</f>
        <v>1272.1651687668218</v>
      </c>
      <c r="L69" s="7">
        <f>L34*'Financial comparison'!$O$26</f>
        <v>763.29910126009327</v>
      </c>
      <c r="M69" s="7">
        <f>M34*'Financial comparison'!$O$28</f>
        <v>636.0825843834109</v>
      </c>
      <c r="N69" s="7">
        <f>N34*'Financial comparison'!$O61</f>
        <v>0</v>
      </c>
      <c r="O69" s="7">
        <f>O34*'Financial comparison'!$O61</f>
        <v>0</v>
      </c>
      <c r="P69" s="7">
        <f>P34*'Financial comparison'!$O$63</f>
        <v>0</v>
      </c>
      <c r="Q69" s="7">
        <f>Q34*'Financial comparison'!$O$65</f>
        <v>0</v>
      </c>
      <c r="R69" s="7">
        <f>R34*'Financial comparison'!$O$67</f>
        <v>133098.81814464307</v>
      </c>
      <c r="S69" s="7">
        <f>S34*'Financial comparison'!$O$68</f>
        <v>3992.9645443392928</v>
      </c>
      <c r="T69" s="7">
        <f>T34*'Financial comparison'!$O$69</f>
        <v>2661.9763628928617</v>
      </c>
      <c r="U69" s="7">
        <f>U34*'Financial comparison'!$O$71</f>
        <v>26003.272337111735</v>
      </c>
      <c r="V69" s="2">
        <f t="shared" si="1"/>
        <v>1103027.2568786303</v>
      </c>
      <c r="W69" s="2">
        <f>V69*(1+'Financial comparison'!$H$5)^(('Financial comparison'!$E$5-'Financial comparison'!$B$5)-$A69+0.5)</f>
        <v>1124871.5013697715</v>
      </c>
    </row>
    <row r="70" spans="1:23">
      <c r="W70" s="2">
        <f>SUM(W40:W69)</f>
        <v>21711357.904081572</v>
      </c>
    </row>
  </sheetData>
  <sheetProtection sheet="1" objects="1" scenarios="1"/>
  <phoneticPr fontId="6" type="noConversion"/>
  <pageMargins left="0.35" right="0.75" top="0.59" bottom="0.63" header="0.41" footer="0.32"/>
  <headerFooter alignWithMargins="0">
    <oddFooter>&amp;R&amp;"Times New Roman,Italic"&amp;7Copyright Collarini Energy Staffing Inc. June 2006.  All rights reserved.</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Non-financial comparison</vt:lpstr>
      <vt:lpstr>Financial comparison</vt:lpstr>
      <vt:lpstr>ABC detail</vt:lpstr>
      <vt:lpstr>XYZ detail</vt:lpstr>
    </vt:vector>
  </TitlesOfParts>
  <Company>Collarini Energy Staffing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R. Collarinicrc</dc:creator>
  <cp:lastModifiedBy>Rico Suave</cp:lastModifiedBy>
  <cp:lastPrinted>2016-05-03T00:34:49Z</cp:lastPrinted>
  <dcterms:created xsi:type="dcterms:W3CDTF">2006-03-16T13:25:40Z</dcterms:created>
  <dcterms:modified xsi:type="dcterms:W3CDTF">2017-11-28T23:24:48Z</dcterms:modified>
</cp:coreProperties>
</file>